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9AAC86F6-5F2A-42B2-994A-769DAA3C964C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s Details" sheetId="14" r:id="rId4"/>
    <sheet name="Sumsum" sheetId="12" r:id="rId5"/>
    <sheet name="States Ecology" sheetId="11" r:id="rId6"/>
    <sheet name="eccology individual LGCs" sheetId="13" r:id="rId7"/>
    <sheet name="Ecology to LGCs" sheetId="19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Details'!$A$1:$S$58</definedName>
    <definedName name="_xlnm.Print_Area" localSheetId="4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9" l="1"/>
  <c r="C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40" i="19" s="1"/>
  <c r="E780" i="13"/>
  <c r="D780" i="13"/>
  <c r="F779" i="13"/>
  <c r="F778" i="13"/>
  <c r="F777" i="13"/>
  <c r="F776" i="13"/>
  <c r="F775" i="13"/>
  <c r="F774" i="13"/>
  <c r="F773" i="13"/>
  <c r="F772" i="13"/>
  <c r="F771" i="13"/>
  <c r="F770" i="13"/>
  <c r="F769" i="13"/>
  <c r="F768" i="13"/>
  <c r="F767" i="13"/>
  <c r="F766" i="13"/>
  <c r="F765" i="13"/>
  <c r="F764" i="13"/>
  <c r="F763" i="13"/>
  <c r="F762" i="13"/>
  <c r="F761" i="13"/>
  <c r="F760" i="13"/>
  <c r="F759" i="13"/>
  <c r="F758" i="13"/>
  <c r="F757" i="13"/>
  <c r="F756" i="13"/>
  <c r="F755" i="13"/>
  <c r="F754" i="13"/>
  <c r="F753" i="13"/>
  <c r="F752" i="13"/>
  <c r="F751" i="13"/>
  <c r="F750" i="13"/>
  <c r="F749" i="13"/>
  <c r="F748" i="13"/>
  <c r="F747" i="13"/>
  <c r="F746" i="13"/>
  <c r="F745" i="13"/>
  <c r="F744" i="13"/>
  <c r="F743" i="13"/>
  <c r="F742" i="13"/>
  <c r="F741" i="13"/>
  <c r="F740" i="13"/>
  <c r="F739" i="13"/>
  <c r="F738" i="13"/>
  <c r="F737" i="13"/>
  <c r="F736" i="13"/>
  <c r="F735" i="13"/>
  <c r="F734" i="13"/>
  <c r="F733" i="13"/>
  <c r="F732" i="13"/>
  <c r="F731" i="13"/>
  <c r="F730" i="13"/>
  <c r="F729" i="13"/>
  <c r="F728" i="13"/>
  <c r="F727" i="13"/>
  <c r="F726" i="13"/>
  <c r="F725" i="13"/>
  <c r="F724" i="13"/>
  <c r="F723" i="13"/>
  <c r="F722" i="13"/>
  <c r="F721" i="13"/>
  <c r="F720" i="13"/>
  <c r="F719" i="13"/>
  <c r="F718" i="13"/>
  <c r="F717" i="13"/>
  <c r="F716" i="13"/>
  <c r="F715" i="13"/>
  <c r="F714" i="13"/>
  <c r="F713" i="13"/>
  <c r="F712" i="13"/>
  <c r="F711" i="13"/>
  <c r="F710" i="13"/>
  <c r="F709" i="13"/>
  <c r="F708" i="13"/>
  <c r="F707" i="13"/>
  <c r="F706" i="13"/>
  <c r="F705" i="13"/>
  <c r="F704" i="13"/>
  <c r="F703" i="13"/>
  <c r="F702" i="13"/>
  <c r="F701" i="13"/>
  <c r="F700" i="13"/>
  <c r="F699" i="13"/>
  <c r="F698" i="13"/>
  <c r="F697" i="13"/>
  <c r="F696" i="13"/>
  <c r="F695" i="13"/>
  <c r="F694" i="13"/>
  <c r="F693" i="13"/>
  <c r="F692" i="13"/>
  <c r="F691" i="13"/>
  <c r="F690" i="13"/>
  <c r="F689" i="13"/>
  <c r="F688" i="13"/>
  <c r="F687" i="13"/>
  <c r="F686" i="13"/>
  <c r="F685" i="13"/>
  <c r="F684" i="13"/>
  <c r="F683" i="13"/>
  <c r="F682" i="13"/>
  <c r="F681" i="13"/>
  <c r="F680" i="13"/>
  <c r="F679" i="13"/>
  <c r="F678" i="13"/>
  <c r="F677" i="13"/>
  <c r="F676" i="13"/>
  <c r="F675" i="13"/>
  <c r="F674" i="13"/>
  <c r="F673" i="13"/>
  <c r="F672" i="13"/>
  <c r="F671" i="13"/>
  <c r="F670" i="13"/>
  <c r="F669" i="13"/>
  <c r="F668" i="13"/>
  <c r="F667" i="13"/>
  <c r="F666" i="13"/>
  <c r="F665" i="13"/>
  <c r="F664" i="13"/>
  <c r="F663" i="13"/>
  <c r="F662" i="13"/>
  <c r="F661" i="13"/>
  <c r="F660" i="13"/>
  <c r="F659" i="13"/>
  <c r="F658" i="13"/>
  <c r="F657" i="13"/>
  <c r="F656" i="13"/>
  <c r="F655" i="13"/>
  <c r="F654" i="13"/>
  <c r="F653" i="13"/>
  <c r="F652" i="13"/>
  <c r="F651" i="13"/>
  <c r="F650" i="13"/>
  <c r="F649" i="13"/>
  <c r="F648" i="13"/>
  <c r="F647" i="13"/>
  <c r="F646" i="13"/>
  <c r="F645" i="13"/>
  <c r="F644" i="13"/>
  <c r="F643" i="13"/>
  <c r="F642" i="13"/>
  <c r="F641" i="13"/>
  <c r="F640" i="13"/>
  <c r="F639" i="13"/>
  <c r="F638" i="13"/>
  <c r="F637" i="13"/>
  <c r="F636" i="13"/>
  <c r="F635" i="13"/>
  <c r="F634" i="13"/>
  <c r="F633" i="13"/>
  <c r="F632" i="13"/>
  <c r="F631" i="13"/>
  <c r="F630" i="13"/>
  <c r="F629" i="13"/>
  <c r="F628" i="13"/>
  <c r="F627" i="13"/>
  <c r="F626" i="13"/>
  <c r="F625" i="13"/>
  <c r="F624" i="13"/>
  <c r="F623" i="13"/>
  <c r="F622" i="13"/>
  <c r="F621" i="13"/>
  <c r="F620" i="13"/>
  <c r="F619" i="13"/>
  <c r="F618" i="13"/>
  <c r="F617" i="13"/>
  <c r="F616" i="13"/>
  <c r="F615" i="13"/>
  <c r="F614" i="13"/>
  <c r="F613" i="13"/>
  <c r="F612" i="13"/>
  <c r="F611" i="13"/>
  <c r="F610" i="13"/>
  <c r="F609" i="13"/>
  <c r="F608" i="13"/>
  <c r="F607" i="13"/>
  <c r="F606" i="13"/>
  <c r="F605" i="13"/>
  <c r="F604" i="13"/>
  <c r="F603" i="13"/>
  <c r="F602" i="13"/>
  <c r="F601" i="13"/>
  <c r="F600" i="13"/>
  <c r="F599" i="13"/>
  <c r="F598" i="13"/>
  <c r="F597" i="13"/>
  <c r="F596" i="13"/>
  <c r="F595" i="13"/>
  <c r="F594" i="13"/>
  <c r="F593" i="13"/>
  <c r="F592" i="13"/>
  <c r="F591" i="13"/>
  <c r="F590" i="13"/>
  <c r="F589" i="13"/>
  <c r="F588" i="13"/>
  <c r="F587" i="13"/>
  <c r="F586" i="13"/>
  <c r="F585" i="13"/>
  <c r="F584" i="13"/>
  <c r="F583" i="13"/>
  <c r="F582" i="13"/>
  <c r="F581" i="13"/>
  <c r="F580" i="13"/>
  <c r="F579" i="13"/>
  <c r="F578" i="13"/>
  <c r="F577" i="13"/>
  <c r="F576" i="13"/>
  <c r="F575" i="13"/>
  <c r="F574" i="13"/>
  <c r="F573" i="13"/>
  <c r="F572" i="13"/>
  <c r="F571" i="13"/>
  <c r="F570" i="13"/>
  <c r="F569" i="13"/>
  <c r="F568" i="13"/>
  <c r="F567" i="13"/>
  <c r="F566" i="13"/>
  <c r="F565" i="13"/>
  <c r="F564" i="13"/>
  <c r="F563" i="13"/>
  <c r="F562" i="13"/>
  <c r="F561" i="13"/>
  <c r="F560" i="13"/>
  <c r="F559" i="13"/>
  <c r="F558" i="13"/>
  <c r="F557" i="13"/>
  <c r="F556" i="13"/>
  <c r="F555" i="13"/>
  <c r="F554" i="13"/>
  <c r="F553" i="13"/>
  <c r="F552" i="13"/>
  <c r="F551" i="13"/>
  <c r="F550" i="13"/>
  <c r="F549" i="13"/>
  <c r="F548" i="13"/>
  <c r="F547" i="13"/>
  <c r="F546" i="13"/>
  <c r="F545" i="13"/>
  <c r="F544" i="13"/>
  <c r="F543" i="13"/>
  <c r="F542" i="13"/>
  <c r="F541" i="13"/>
  <c r="F540" i="13"/>
  <c r="F539" i="13"/>
  <c r="F538" i="13"/>
  <c r="F537" i="13"/>
  <c r="F536" i="13"/>
  <c r="F535" i="13"/>
  <c r="F534" i="13"/>
  <c r="F533" i="13"/>
  <c r="F532" i="13"/>
  <c r="F531" i="13"/>
  <c r="F530" i="13"/>
  <c r="F529" i="13"/>
  <c r="F528" i="13"/>
  <c r="F527" i="13"/>
  <c r="F526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780" i="13" s="1"/>
  <c r="D42" i="11"/>
  <c r="C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42" i="11" s="1"/>
  <c r="J43" i="12"/>
  <c r="G43" i="12"/>
  <c r="F43" i="12"/>
  <c r="E43" i="12"/>
  <c r="C43" i="12"/>
  <c r="K42" i="12"/>
  <c r="I42" i="12"/>
  <c r="K41" i="12"/>
  <c r="I41" i="12"/>
  <c r="K40" i="12"/>
  <c r="I40" i="12"/>
  <c r="I39" i="12"/>
  <c r="K39" i="12" s="1"/>
  <c r="I38" i="12"/>
  <c r="D38" i="12"/>
  <c r="K38" i="12" s="1"/>
  <c r="K37" i="12"/>
  <c r="I37" i="12"/>
  <c r="H37" i="12"/>
  <c r="I36" i="12"/>
  <c r="K36" i="12" s="1"/>
  <c r="H36" i="12"/>
  <c r="I35" i="12"/>
  <c r="K35" i="12" s="1"/>
  <c r="D35" i="12"/>
  <c r="I34" i="12"/>
  <c r="D34" i="12"/>
  <c r="K34" i="12" s="1"/>
  <c r="I33" i="12"/>
  <c r="H33" i="12"/>
  <c r="D33" i="12"/>
  <c r="K33" i="12" s="1"/>
  <c r="I32" i="12"/>
  <c r="K32" i="12" s="1"/>
  <c r="D32" i="12"/>
  <c r="I31" i="12"/>
  <c r="K31" i="12" s="1"/>
  <c r="H31" i="12"/>
  <c r="I30" i="12"/>
  <c r="K30" i="12" s="1"/>
  <c r="D30" i="12"/>
  <c r="K29" i="12"/>
  <c r="I29" i="12"/>
  <c r="I28" i="12"/>
  <c r="K28" i="12" s="1"/>
  <c r="H28" i="12"/>
  <c r="I27" i="12"/>
  <c r="H27" i="12"/>
  <c r="D27" i="12"/>
  <c r="K27" i="12" s="1"/>
  <c r="H26" i="12"/>
  <c r="I26" i="12" s="1"/>
  <c r="K26" i="12" s="1"/>
  <c r="K25" i="12"/>
  <c r="I25" i="12"/>
  <c r="K24" i="12"/>
  <c r="I24" i="12"/>
  <c r="D24" i="12"/>
  <c r="I23" i="12"/>
  <c r="K23" i="12" s="1"/>
  <c r="K22" i="12"/>
  <c r="I22" i="12"/>
  <c r="I21" i="12"/>
  <c r="K21" i="12" s="1"/>
  <c r="H21" i="12"/>
  <c r="K20" i="12"/>
  <c r="I20" i="12"/>
  <c r="D20" i="12"/>
  <c r="K19" i="12"/>
  <c r="I19" i="12"/>
  <c r="I18" i="12"/>
  <c r="K18" i="12" s="1"/>
  <c r="I17" i="12"/>
  <c r="K17" i="12" s="1"/>
  <c r="H17" i="12"/>
  <c r="I16" i="12"/>
  <c r="D16" i="12"/>
  <c r="K16" i="12" s="1"/>
  <c r="I15" i="12"/>
  <c r="K15" i="12" s="1"/>
  <c r="H15" i="12"/>
  <c r="H14" i="12"/>
  <c r="I14" i="12" s="1"/>
  <c r="K14" i="12" s="1"/>
  <c r="D14" i="12"/>
  <c r="K13" i="12"/>
  <c r="I13" i="12"/>
  <c r="K12" i="12"/>
  <c r="H12" i="12"/>
  <c r="I12" i="12" s="1"/>
  <c r="D12" i="12"/>
  <c r="I11" i="12"/>
  <c r="K11" i="12" s="1"/>
  <c r="H11" i="12"/>
  <c r="I10" i="12"/>
  <c r="K10" i="12" s="1"/>
  <c r="I9" i="12"/>
  <c r="K9" i="12" s="1"/>
  <c r="H8" i="12"/>
  <c r="I8" i="12" s="1"/>
  <c r="K8" i="12" s="1"/>
  <c r="I7" i="12"/>
  <c r="D7" i="12"/>
  <c r="I6" i="12"/>
  <c r="H6" i="12"/>
  <c r="H43" i="12" s="1"/>
  <c r="L413" i="14"/>
  <c r="J413" i="14"/>
  <c r="I413" i="14"/>
  <c r="H413" i="14"/>
  <c r="G413" i="14"/>
  <c r="E413" i="14"/>
  <c r="AA412" i="14"/>
  <c r="T412" i="14"/>
  <c r="M412" i="14"/>
  <c r="K412" i="14"/>
  <c r="F412" i="14"/>
  <c r="Z411" i="14"/>
  <c r="X411" i="14"/>
  <c r="W411" i="14"/>
  <c r="V411" i="14"/>
  <c r="U411" i="14"/>
  <c r="T411" i="14"/>
  <c r="S411" i="14"/>
  <c r="K411" i="14"/>
  <c r="F411" i="14"/>
  <c r="M411" i="14" s="1"/>
  <c r="Y410" i="14"/>
  <c r="AA410" i="14" s="1"/>
  <c r="K410" i="14"/>
  <c r="M410" i="14" s="1"/>
  <c r="F410" i="14"/>
  <c r="Y409" i="14"/>
  <c r="AA409" i="14" s="1"/>
  <c r="K409" i="14"/>
  <c r="F409" i="14"/>
  <c r="M409" i="14" s="1"/>
  <c r="Y408" i="14"/>
  <c r="Y411" i="14" s="1"/>
  <c r="K408" i="14"/>
  <c r="F408" i="14"/>
  <c r="M408" i="14" s="1"/>
  <c r="AA407" i="14"/>
  <c r="Y407" i="14"/>
  <c r="M407" i="14"/>
  <c r="K407" i="14"/>
  <c r="F407" i="14"/>
  <c r="AA406" i="14"/>
  <c r="Y406" i="14"/>
  <c r="M406" i="14"/>
  <c r="K406" i="14"/>
  <c r="F406" i="14"/>
  <c r="AA405" i="14"/>
  <c r="Y405" i="14"/>
  <c r="M405" i="14"/>
  <c r="K405" i="14"/>
  <c r="F405" i="14"/>
  <c r="Z404" i="14"/>
  <c r="X404" i="14"/>
  <c r="W404" i="14"/>
  <c r="V404" i="14"/>
  <c r="U404" i="14"/>
  <c r="T404" i="14"/>
  <c r="S404" i="14"/>
  <c r="K404" i="14"/>
  <c r="F404" i="14"/>
  <c r="M404" i="14" s="1"/>
  <c r="Y403" i="14"/>
  <c r="AA403" i="14" s="1"/>
  <c r="K403" i="14"/>
  <c r="F403" i="14"/>
  <c r="M403" i="14" s="1"/>
  <c r="AA402" i="14"/>
  <c r="Y402" i="14"/>
  <c r="M402" i="14"/>
  <c r="K402" i="14"/>
  <c r="F402" i="14"/>
  <c r="AA401" i="14"/>
  <c r="Y401" i="14"/>
  <c r="M401" i="14"/>
  <c r="K401" i="14"/>
  <c r="F401" i="14"/>
  <c r="AA400" i="14"/>
  <c r="Y400" i="14"/>
  <c r="M400" i="14"/>
  <c r="K400" i="14"/>
  <c r="F400" i="14"/>
  <c r="AA399" i="14"/>
  <c r="Y399" i="14"/>
  <c r="K399" i="14"/>
  <c r="F399" i="14"/>
  <c r="M399" i="14" s="1"/>
  <c r="AA398" i="14"/>
  <c r="Y398" i="14"/>
  <c r="K398" i="14"/>
  <c r="F398" i="14"/>
  <c r="M398" i="14" s="1"/>
  <c r="Y397" i="14"/>
  <c r="AA397" i="14" s="1"/>
  <c r="K397" i="14"/>
  <c r="M397" i="14" s="1"/>
  <c r="F397" i="14"/>
  <c r="Y396" i="14"/>
  <c r="AA396" i="14" s="1"/>
  <c r="K396" i="14"/>
  <c r="F396" i="14"/>
  <c r="M396" i="14" s="1"/>
  <c r="Y395" i="14"/>
  <c r="AA395" i="14" s="1"/>
  <c r="K395" i="14"/>
  <c r="F395" i="14"/>
  <c r="M395" i="14" s="1"/>
  <c r="AA394" i="14"/>
  <c r="Y394" i="14"/>
  <c r="M394" i="14"/>
  <c r="K394" i="14"/>
  <c r="F394" i="14"/>
  <c r="AA393" i="14"/>
  <c r="Y393" i="14"/>
  <c r="M393" i="14"/>
  <c r="K393" i="14"/>
  <c r="F393" i="14"/>
  <c r="AA392" i="14"/>
  <c r="Y392" i="14"/>
  <c r="M392" i="14"/>
  <c r="K392" i="14"/>
  <c r="F392" i="14"/>
  <c r="AA391" i="14"/>
  <c r="Y391" i="14"/>
  <c r="K391" i="14"/>
  <c r="F391" i="14"/>
  <c r="M391" i="14" s="1"/>
  <c r="AA390" i="14"/>
  <c r="Y390" i="14"/>
  <c r="Y404" i="14" s="1"/>
  <c r="K390" i="14"/>
  <c r="F390" i="14"/>
  <c r="M390" i="14" s="1"/>
  <c r="Z389" i="14"/>
  <c r="X389" i="14"/>
  <c r="W389" i="14"/>
  <c r="V389" i="14"/>
  <c r="U389" i="14"/>
  <c r="T389" i="14"/>
  <c r="S389" i="14"/>
  <c r="K389" i="14"/>
  <c r="F389" i="14"/>
  <c r="M389" i="14" s="1"/>
  <c r="AA388" i="14"/>
  <c r="Y388" i="14"/>
  <c r="M388" i="14"/>
  <c r="M413" i="14" s="1"/>
  <c r="K388" i="14"/>
  <c r="K413" i="14" s="1"/>
  <c r="F388" i="14"/>
  <c r="AA387" i="14"/>
  <c r="Y387" i="14"/>
  <c r="L387" i="14"/>
  <c r="J387" i="14"/>
  <c r="I387" i="14"/>
  <c r="H387" i="14"/>
  <c r="G387" i="14"/>
  <c r="F387" i="14"/>
  <c r="E387" i="14"/>
  <c r="AA386" i="14"/>
  <c r="Y386" i="14"/>
  <c r="M386" i="14"/>
  <c r="K386" i="14"/>
  <c r="Y385" i="14"/>
  <c r="AA385" i="14" s="1"/>
  <c r="K385" i="14"/>
  <c r="M385" i="14" s="1"/>
  <c r="AA384" i="14"/>
  <c r="Y384" i="14"/>
  <c r="M384" i="14"/>
  <c r="K384" i="14"/>
  <c r="Y383" i="14"/>
  <c r="AA383" i="14" s="1"/>
  <c r="K383" i="14"/>
  <c r="M383" i="14" s="1"/>
  <c r="AA382" i="14"/>
  <c r="Y382" i="14"/>
  <c r="M382" i="14"/>
  <c r="K382" i="14"/>
  <c r="Y381" i="14"/>
  <c r="AA381" i="14" s="1"/>
  <c r="K381" i="14"/>
  <c r="M381" i="14" s="1"/>
  <c r="AA380" i="14"/>
  <c r="Y380" i="14"/>
  <c r="M380" i="14"/>
  <c r="K380" i="14"/>
  <c r="Y379" i="14"/>
  <c r="AA379" i="14" s="1"/>
  <c r="K379" i="14"/>
  <c r="M379" i="14" s="1"/>
  <c r="AA378" i="14"/>
  <c r="Y378" i="14"/>
  <c r="M378" i="14"/>
  <c r="K378" i="14"/>
  <c r="Y377" i="14"/>
  <c r="AA377" i="14" s="1"/>
  <c r="K377" i="14"/>
  <c r="M377" i="14" s="1"/>
  <c r="AA376" i="14"/>
  <c r="Y376" i="14"/>
  <c r="M376" i="14"/>
  <c r="K376" i="14"/>
  <c r="Y375" i="14"/>
  <c r="AA375" i="14" s="1"/>
  <c r="K375" i="14"/>
  <c r="M375" i="14" s="1"/>
  <c r="AA374" i="14"/>
  <c r="Y374" i="14"/>
  <c r="M374" i="14"/>
  <c r="K374" i="14"/>
  <c r="Y373" i="14"/>
  <c r="AA373" i="14" s="1"/>
  <c r="K373" i="14"/>
  <c r="M373" i="14" s="1"/>
  <c r="AA372" i="14"/>
  <c r="Y372" i="14"/>
  <c r="Y389" i="14" s="1"/>
  <c r="M372" i="14"/>
  <c r="K372" i="14"/>
  <c r="Z371" i="14"/>
  <c r="X371" i="14"/>
  <c r="W371" i="14"/>
  <c r="V371" i="14"/>
  <c r="U371" i="14"/>
  <c r="T371" i="14"/>
  <c r="S371" i="14"/>
  <c r="M371" i="14"/>
  <c r="K371" i="14"/>
  <c r="AA370" i="14"/>
  <c r="Y370" i="14"/>
  <c r="K370" i="14"/>
  <c r="M370" i="14" s="1"/>
  <c r="AA369" i="14"/>
  <c r="Y369" i="14"/>
  <c r="M369" i="14"/>
  <c r="K369" i="14"/>
  <c r="AA368" i="14"/>
  <c r="Y368" i="14"/>
  <c r="K368" i="14"/>
  <c r="M368" i="14" s="1"/>
  <c r="AA367" i="14"/>
  <c r="Y367" i="14"/>
  <c r="M367" i="14"/>
  <c r="K367" i="14"/>
  <c r="AA366" i="14"/>
  <c r="Y366" i="14"/>
  <c r="K366" i="14"/>
  <c r="M366" i="14" s="1"/>
  <c r="AA365" i="14"/>
  <c r="Y365" i="14"/>
  <c r="M365" i="14"/>
  <c r="K365" i="14"/>
  <c r="AA364" i="14"/>
  <c r="Y364" i="14"/>
  <c r="K364" i="14"/>
  <c r="AA363" i="14"/>
  <c r="Y363" i="14"/>
  <c r="L363" i="14"/>
  <c r="J363" i="14"/>
  <c r="I363" i="14"/>
  <c r="H363" i="14"/>
  <c r="G363" i="14"/>
  <c r="F363" i="14"/>
  <c r="E363" i="14"/>
  <c r="Y362" i="14"/>
  <c r="AA362" i="14" s="1"/>
  <c r="M362" i="14"/>
  <c r="K362" i="14"/>
  <c r="AA361" i="14"/>
  <c r="Y361" i="14"/>
  <c r="K361" i="14"/>
  <c r="M361" i="14" s="1"/>
  <c r="Y360" i="14"/>
  <c r="AA360" i="14" s="1"/>
  <c r="M360" i="14"/>
  <c r="K360" i="14"/>
  <c r="AA359" i="14"/>
  <c r="Y359" i="14"/>
  <c r="K359" i="14"/>
  <c r="M359" i="14" s="1"/>
  <c r="Y358" i="14"/>
  <c r="AA358" i="14" s="1"/>
  <c r="M358" i="14"/>
  <c r="K358" i="14"/>
  <c r="AA357" i="14"/>
  <c r="Y357" i="14"/>
  <c r="K357" i="14"/>
  <c r="M357" i="14" s="1"/>
  <c r="Y356" i="14"/>
  <c r="AA356" i="14" s="1"/>
  <c r="M356" i="14"/>
  <c r="K356" i="14"/>
  <c r="AA355" i="14"/>
  <c r="Y355" i="14"/>
  <c r="K355" i="14"/>
  <c r="M355" i="14" s="1"/>
  <c r="Z354" i="14"/>
  <c r="X354" i="14"/>
  <c r="W354" i="14"/>
  <c r="V354" i="14"/>
  <c r="U354" i="14"/>
  <c r="S354" i="14"/>
  <c r="M354" i="14"/>
  <c r="K354" i="14"/>
  <c r="Y353" i="14"/>
  <c r="T353" i="14"/>
  <c r="AA353" i="14" s="1"/>
  <c r="K353" i="14"/>
  <c r="M353" i="14" s="1"/>
  <c r="Y352" i="14"/>
  <c r="T352" i="14"/>
  <c r="AA352" i="14" s="1"/>
  <c r="K352" i="14"/>
  <c r="M352" i="14" s="1"/>
  <c r="Y351" i="14"/>
  <c r="T351" i="14"/>
  <c r="AA351" i="14" s="1"/>
  <c r="K351" i="14"/>
  <c r="M351" i="14" s="1"/>
  <c r="Y350" i="14"/>
  <c r="T350" i="14"/>
  <c r="AA350" i="14" s="1"/>
  <c r="M350" i="14"/>
  <c r="K350" i="14"/>
  <c r="Y349" i="14"/>
  <c r="T349" i="14"/>
  <c r="AA349" i="14" s="1"/>
  <c r="M349" i="14"/>
  <c r="K349" i="14"/>
  <c r="AA348" i="14"/>
  <c r="Y348" i="14"/>
  <c r="T348" i="14"/>
  <c r="M348" i="14"/>
  <c r="K348" i="14"/>
  <c r="AA347" i="14"/>
  <c r="Y347" i="14"/>
  <c r="T347" i="14"/>
  <c r="M347" i="14"/>
  <c r="K347" i="14"/>
  <c r="Y346" i="14"/>
  <c r="T346" i="14"/>
  <c r="M346" i="14"/>
  <c r="K346" i="14"/>
  <c r="Y345" i="14"/>
  <c r="T345" i="14"/>
  <c r="AA345" i="14" s="1"/>
  <c r="K345" i="14"/>
  <c r="M345" i="14" s="1"/>
  <c r="Y344" i="14"/>
  <c r="T344" i="14"/>
  <c r="AA344" i="14" s="1"/>
  <c r="K344" i="14"/>
  <c r="M344" i="14" s="1"/>
  <c r="Y343" i="14"/>
  <c r="T343" i="14"/>
  <c r="AA343" i="14" s="1"/>
  <c r="K343" i="14"/>
  <c r="M343" i="14" s="1"/>
  <c r="Y342" i="14"/>
  <c r="T342" i="14"/>
  <c r="AA342" i="14" s="1"/>
  <c r="M342" i="14"/>
  <c r="K342" i="14"/>
  <c r="Y341" i="14"/>
  <c r="T341" i="14"/>
  <c r="AA341" i="14" s="1"/>
  <c r="M341" i="14"/>
  <c r="K341" i="14"/>
  <c r="AA340" i="14"/>
  <c r="Y340" i="14"/>
  <c r="T340" i="14"/>
  <c r="M340" i="14"/>
  <c r="K340" i="14"/>
  <c r="AA339" i="14"/>
  <c r="Y339" i="14"/>
  <c r="T339" i="14"/>
  <c r="M339" i="14"/>
  <c r="K339" i="14"/>
  <c r="Y338" i="14"/>
  <c r="T338" i="14"/>
  <c r="M338" i="14"/>
  <c r="K338" i="14"/>
  <c r="Y337" i="14"/>
  <c r="T337" i="14"/>
  <c r="AA337" i="14" s="1"/>
  <c r="K337" i="14"/>
  <c r="M337" i="14" s="1"/>
  <c r="Y336" i="14"/>
  <c r="AA336" i="14" s="1"/>
  <c r="T336" i="14"/>
  <c r="K336" i="14"/>
  <c r="M336" i="14" s="1"/>
  <c r="Y335" i="14"/>
  <c r="T335" i="14"/>
  <c r="L335" i="14"/>
  <c r="I335" i="14"/>
  <c r="H335" i="14"/>
  <c r="G335" i="14"/>
  <c r="F335" i="14"/>
  <c r="E335" i="14"/>
  <c r="AA334" i="14"/>
  <c r="Y334" i="14"/>
  <c r="T334" i="14"/>
  <c r="M334" i="14"/>
  <c r="K334" i="14"/>
  <c r="J334" i="14"/>
  <c r="AA333" i="14"/>
  <c r="Y333" i="14"/>
  <c r="T333" i="14"/>
  <c r="M333" i="14"/>
  <c r="K333" i="14"/>
  <c r="J333" i="14"/>
  <c r="Y332" i="14"/>
  <c r="T332" i="14"/>
  <c r="AA332" i="14" s="1"/>
  <c r="K332" i="14"/>
  <c r="M332" i="14" s="1"/>
  <c r="J332" i="14"/>
  <c r="Y331" i="14"/>
  <c r="T331" i="14"/>
  <c r="AA331" i="14" s="1"/>
  <c r="K331" i="14"/>
  <c r="M331" i="14" s="1"/>
  <c r="J331" i="14"/>
  <c r="Z330" i="14"/>
  <c r="W330" i="14"/>
  <c r="V330" i="14"/>
  <c r="U330" i="14"/>
  <c r="T330" i="14"/>
  <c r="S330" i="14"/>
  <c r="M330" i="14"/>
  <c r="K330" i="14"/>
  <c r="J330" i="14"/>
  <c r="X329" i="14"/>
  <c r="Y329" i="14" s="1"/>
  <c r="AA329" i="14" s="1"/>
  <c r="K329" i="14"/>
  <c r="M329" i="14" s="1"/>
  <c r="J329" i="14"/>
  <c r="Y328" i="14"/>
  <c r="AA328" i="14" s="1"/>
  <c r="X328" i="14"/>
  <c r="K328" i="14"/>
  <c r="M328" i="14" s="1"/>
  <c r="J328" i="14"/>
  <c r="AA327" i="14"/>
  <c r="Y327" i="14"/>
  <c r="X327" i="14"/>
  <c r="M327" i="14"/>
  <c r="K327" i="14"/>
  <c r="J327" i="14"/>
  <c r="AA326" i="14"/>
  <c r="X326" i="14"/>
  <c r="Y326" i="14" s="1"/>
  <c r="M326" i="14"/>
  <c r="K326" i="14"/>
  <c r="J326" i="14"/>
  <c r="X325" i="14"/>
  <c r="Y325" i="14" s="1"/>
  <c r="AA325" i="14" s="1"/>
  <c r="K325" i="14"/>
  <c r="M325" i="14" s="1"/>
  <c r="J325" i="14"/>
  <c r="Y324" i="14"/>
  <c r="AA324" i="14" s="1"/>
  <c r="X324" i="14"/>
  <c r="K324" i="14"/>
  <c r="M324" i="14" s="1"/>
  <c r="J324" i="14"/>
  <c r="AA323" i="14"/>
  <c r="Y323" i="14"/>
  <c r="X323" i="14"/>
  <c r="M323" i="14"/>
  <c r="K323" i="14"/>
  <c r="J323" i="14"/>
  <c r="X322" i="14"/>
  <c r="Y322" i="14" s="1"/>
  <c r="AA322" i="14" s="1"/>
  <c r="M322" i="14"/>
  <c r="K322" i="14"/>
  <c r="J322" i="14"/>
  <c r="X321" i="14"/>
  <c r="Y321" i="14" s="1"/>
  <c r="AA321" i="14" s="1"/>
  <c r="K321" i="14"/>
  <c r="M321" i="14" s="1"/>
  <c r="J321" i="14"/>
  <c r="Y320" i="14"/>
  <c r="AA320" i="14" s="1"/>
  <c r="X320" i="14"/>
  <c r="K320" i="14"/>
  <c r="M320" i="14" s="1"/>
  <c r="J320" i="14"/>
  <c r="AA319" i="14"/>
  <c r="Y319" i="14"/>
  <c r="X319" i="14"/>
  <c r="M319" i="14"/>
  <c r="K319" i="14"/>
  <c r="J319" i="14"/>
  <c r="X318" i="14"/>
  <c r="Y318" i="14" s="1"/>
  <c r="AA318" i="14" s="1"/>
  <c r="M318" i="14"/>
  <c r="K318" i="14"/>
  <c r="J318" i="14"/>
  <c r="X317" i="14"/>
  <c r="Y317" i="14" s="1"/>
  <c r="AA317" i="14" s="1"/>
  <c r="K317" i="14"/>
  <c r="M317" i="14" s="1"/>
  <c r="J317" i="14"/>
  <c r="Y316" i="14"/>
  <c r="AA316" i="14" s="1"/>
  <c r="X316" i="14"/>
  <c r="K316" i="14"/>
  <c r="M316" i="14" s="1"/>
  <c r="J316" i="14"/>
  <c r="AA315" i="14"/>
  <c r="Y315" i="14"/>
  <c r="X315" i="14"/>
  <c r="M315" i="14"/>
  <c r="K315" i="14"/>
  <c r="J315" i="14"/>
  <c r="X314" i="14"/>
  <c r="Y314" i="14" s="1"/>
  <c r="AA314" i="14" s="1"/>
  <c r="M314" i="14"/>
  <c r="K314" i="14"/>
  <c r="J314" i="14"/>
  <c r="X313" i="14"/>
  <c r="Y313" i="14" s="1"/>
  <c r="AA313" i="14" s="1"/>
  <c r="K313" i="14"/>
  <c r="M313" i="14" s="1"/>
  <c r="J313" i="14"/>
  <c r="Y312" i="14"/>
  <c r="AA312" i="14" s="1"/>
  <c r="X312" i="14"/>
  <c r="K312" i="14"/>
  <c r="M312" i="14" s="1"/>
  <c r="J312" i="14"/>
  <c r="AA311" i="14"/>
  <c r="Y311" i="14"/>
  <c r="X311" i="14"/>
  <c r="M311" i="14"/>
  <c r="K311" i="14"/>
  <c r="J311" i="14"/>
  <c r="X310" i="14"/>
  <c r="M310" i="14"/>
  <c r="K310" i="14"/>
  <c r="J310" i="14"/>
  <c r="X309" i="14"/>
  <c r="Y309" i="14" s="1"/>
  <c r="AA309" i="14" s="1"/>
  <c r="K309" i="14"/>
  <c r="M309" i="14" s="1"/>
  <c r="J309" i="14"/>
  <c r="Y308" i="14"/>
  <c r="AA308" i="14" s="1"/>
  <c r="X308" i="14"/>
  <c r="K308" i="14"/>
  <c r="J308" i="14"/>
  <c r="J335" i="14" s="1"/>
  <c r="AA307" i="14"/>
  <c r="Y307" i="14"/>
  <c r="X307" i="14"/>
  <c r="L307" i="14"/>
  <c r="J307" i="14"/>
  <c r="I307" i="14"/>
  <c r="H307" i="14"/>
  <c r="G307" i="14"/>
  <c r="E307" i="14"/>
  <c r="Z306" i="14"/>
  <c r="W306" i="14"/>
  <c r="V306" i="14"/>
  <c r="U306" i="14"/>
  <c r="T306" i="14"/>
  <c r="S306" i="14"/>
  <c r="K306" i="14"/>
  <c r="F306" i="14"/>
  <c r="M306" i="14" s="1"/>
  <c r="AA305" i="14"/>
  <c r="Y305" i="14"/>
  <c r="X305" i="14"/>
  <c r="M305" i="14"/>
  <c r="K305" i="14"/>
  <c r="F305" i="14"/>
  <c r="X304" i="14"/>
  <c r="Y304" i="14" s="1"/>
  <c r="AA304" i="14" s="1"/>
  <c r="K304" i="14"/>
  <c r="F304" i="14"/>
  <c r="M304" i="14" s="1"/>
  <c r="X303" i="14"/>
  <c r="Y303" i="14" s="1"/>
  <c r="AA303" i="14" s="1"/>
  <c r="K303" i="14"/>
  <c r="F303" i="14"/>
  <c r="M303" i="14" s="1"/>
  <c r="Y302" i="14"/>
  <c r="AA302" i="14" s="1"/>
  <c r="X302" i="14"/>
  <c r="K302" i="14"/>
  <c r="F302" i="14"/>
  <c r="AA301" i="14"/>
  <c r="Y301" i="14"/>
  <c r="X301" i="14"/>
  <c r="M301" i="14"/>
  <c r="K301" i="14"/>
  <c r="F301" i="14"/>
  <c r="X300" i="14"/>
  <c r="Y300" i="14" s="1"/>
  <c r="AA300" i="14" s="1"/>
  <c r="K300" i="14"/>
  <c r="F300" i="14"/>
  <c r="M300" i="14" s="1"/>
  <c r="X299" i="14"/>
  <c r="Y299" i="14" s="1"/>
  <c r="AA299" i="14" s="1"/>
  <c r="K299" i="14"/>
  <c r="F299" i="14"/>
  <c r="Y298" i="14"/>
  <c r="AA298" i="14" s="1"/>
  <c r="X298" i="14"/>
  <c r="K298" i="14"/>
  <c r="F298" i="14"/>
  <c r="AA297" i="14"/>
  <c r="Y297" i="14"/>
  <c r="X297" i="14"/>
  <c r="M297" i="14"/>
  <c r="K297" i="14"/>
  <c r="F297" i="14"/>
  <c r="AA296" i="14"/>
  <c r="X296" i="14"/>
  <c r="Y296" i="14" s="1"/>
  <c r="K296" i="14"/>
  <c r="F296" i="14"/>
  <c r="X295" i="14"/>
  <c r="Y295" i="14" s="1"/>
  <c r="AA295" i="14" s="1"/>
  <c r="L295" i="14"/>
  <c r="J295" i="14"/>
  <c r="I295" i="14"/>
  <c r="H295" i="14"/>
  <c r="G295" i="14"/>
  <c r="F295" i="14"/>
  <c r="E295" i="14"/>
  <c r="Y294" i="14"/>
  <c r="AA294" i="14" s="1"/>
  <c r="X294" i="14"/>
  <c r="M294" i="14"/>
  <c r="K294" i="14"/>
  <c r="Y293" i="14"/>
  <c r="AA293" i="14" s="1"/>
  <c r="X293" i="14"/>
  <c r="M293" i="14"/>
  <c r="K293" i="14"/>
  <c r="Y292" i="14"/>
  <c r="AA292" i="14" s="1"/>
  <c r="X292" i="14"/>
  <c r="K292" i="14"/>
  <c r="M292" i="14" s="1"/>
  <c r="Y291" i="14"/>
  <c r="AA291" i="14" s="1"/>
  <c r="X291" i="14"/>
  <c r="K291" i="14"/>
  <c r="M291" i="14" s="1"/>
  <c r="X290" i="14"/>
  <c r="Y290" i="14" s="1"/>
  <c r="AA290" i="14" s="1"/>
  <c r="K290" i="14"/>
  <c r="M290" i="14" s="1"/>
  <c r="X289" i="14"/>
  <c r="M289" i="14"/>
  <c r="K289" i="14"/>
  <c r="Z288" i="14"/>
  <c r="X288" i="14"/>
  <c r="W288" i="14"/>
  <c r="V288" i="14"/>
  <c r="U288" i="14"/>
  <c r="S288" i="14"/>
  <c r="K288" i="14"/>
  <c r="M288" i="14" s="1"/>
  <c r="Y287" i="14"/>
  <c r="T287" i="14"/>
  <c r="AA287" i="14" s="1"/>
  <c r="M287" i="14"/>
  <c r="K287" i="14"/>
  <c r="AA286" i="14"/>
  <c r="Y286" i="14"/>
  <c r="T286" i="14"/>
  <c r="M286" i="14"/>
  <c r="K286" i="14"/>
  <c r="AA285" i="14"/>
  <c r="Y285" i="14"/>
  <c r="T285" i="14"/>
  <c r="M285" i="14"/>
  <c r="K285" i="14"/>
  <c r="AA284" i="14"/>
  <c r="Y284" i="14"/>
  <c r="T284" i="14"/>
  <c r="M284" i="14"/>
  <c r="K284" i="14"/>
  <c r="Y283" i="14"/>
  <c r="T283" i="14"/>
  <c r="AA283" i="14" s="1"/>
  <c r="M283" i="14"/>
  <c r="K283" i="14"/>
  <c r="Y282" i="14"/>
  <c r="T282" i="14"/>
  <c r="AA282" i="14" s="1"/>
  <c r="K282" i="14"/>
  <c r="M282" i="14" s="1"/>
  <c r="Y281" i="14"/>
  <c r="T281" i="14"/>
  <c r="AA281" i="14" s="1"/>
  <c r="K281" i="14"/>
  <c r="Y280" i="14"/>
  <c r="T280" i="14"/>
  <c r="AA280" i="14" s="1"/>
  <c r="K280" i="14"/>
  <c r="M280" i="14" s="1"/>
  <c r="AA279" i="14"/>
  <c r="Y279" i="14"/>
  <c r="T279" i="14"/>
  <c r="M279" i="14"/>
  <c r="K279" i="14"/>
  <c r="AA278" i="14"/>
  <c r="Y278" i="14"/>
  <c r="T278" i="14"/>
  <c r="M278" i="14"/>
  <c r="K278" i="14"/>
  <c r="AA277" i="14"/>
  <c r="Y277" i="14"/>
  <c r="T277" i="14"/>
  <c r="L277" i="14"/>
  <c r="J277" i="14"/>
  <c r="I277" i="14"/>
  <c r="H277" i="14"/>
  <c r="G277" i="14"/>
  <c r="F277" i="14"/>
  <c r="E277" i="14"/>
  <c r="Y276" i="14"/>
  <c r="T276" i="14"/>
  <c r="AA276" i="14" s="1"/>
  <c r="K276" i="14"/>
  <c r="M276" i="14" s="1"/>
  <c r="Y275" i="14"/>
  <c r="T275" i="14"/>
  <c r="AA275" i="14" s="1"/>
  <c r="K275" i="14"/>
  <c r="M275" i="14" s="1"/>
  <c r="AA274" i="14"/>
  <c r="Y274" i="14"/>
  <c r="T274" i="14"/>
  <c r="M274" i="14"/>
  <c r="K274" i="14"/>
  <c r="Y273" i="14"/>
  <c r="T273" i="14"/>
  <c r="AA273" i="14" s="1"/>
  <c r="M273" i="14"/>
  <c r="K273" i="14"/>
  <c r="AA272" i="14"/>
  <c r="Y272" i="14"/>
  <c r="T272" i="14"/>
  <c r="M272" i="14"/>
  <c r="K272" i="14"/>
  <c r="AA271" i="14"/>
  <c r="Y271" i="14"/>
  <c r="T271" i="14"/>
  <c r="M271" i="14"/>
  <c r="K271" i="14"/>
  <c r="Y270" i="14"/>
  <c r="T270" i="14"/>
  <c r="K270" i="14"/>
  <c r="M270" i="14" s="1"/>
  <c r="Y269" i="14"/>
  <c r="T269" i="14"/>
  <c r="K269" i="14"/>
  <c r="M269" i="14" s="1"/>
  <c r="Y268" i="14"/>
  <c r="T268" i="14"/>
  <c r="AA268" i="14" s="1"/>
  <c r="K268" i="14"/>
  <c r="M268" i="14" s="1"/>
  <c r="Y267" i="14"/>
  <c r="T267" i="14"/>
  <c r="AA267" i="14" s="1"/>
  <c r="K267" i="14"/>
  <c r="M267" i="14" s="1"/>
  <c r="AA266" i="14"/>
  <c r="Y266" i="14"/>
  <c r="T266" i="14"/>
  <c r="M266" i="14"/>
  <c r="K266" i="14"/>
  <c r="Y265" i="14"/>
  <c r="T265" i="14"/>
  <c r="AA265" i="14" s="1"/>
  <c r="M265" i="14"/>
  <c r="K265" i="14"/>
  <c r="AA264" i="14"/>
  <c r="Y264" i="14"/>
  <c r="T264" i="14"/>
  <c r="M264" i="14"/>
  <c r="K264" i="14"/>
  <c r="AA263" i="14"/>
  <c r="Y263" i="14"/>
  <c r="T263" i="14"/>
  <c r="K263" i="14"/>
  <c r="M263" i="14" s="1"/>
  <c r="Y262" i="14"/>
  <c r="T262" i="14"/>
  <c r="AA262" i="14" s="1"/>
  <c r="M262" i="14"/>
  <c r="K262" i="14"/>
  <c r="Y261" i="14"/>
  <c r="T261" i="14"/>
  <c r="K261" i="14"/>
  <c r="M261" i="14" s="1"/>
  <c r="Y260" i="14"/>
  <c r="T260" i="14"/>
  <c r="L260" i="14"/>
  <c r="I260" i="14"/>
  <c r="H260" i="14"/>
  <c r="G260" i="14"/>
  <c r="F260" i="14"/>
  <c r="E260" i="14"/>
  <c r="Y259" i="14"/>
  <c r="AA259" i="14" s="1"/>
  <c r="T259" i="14"/>
  <c r="M259" i="14"/>
  <c r="J259" i="14"/>
  <c r="K259" i="14" s="1"/>
  <c r="Y258" i="14"/>
  <c r="T258" i="14"/>
  <c r="AA258" i="14" s="1"/>
  <c r="J258" i="14"/>
  <c r="K258" i="14" s="1"/>
  <c r="M258" i="14" s="1"/>
  <c r="Y257" i="14"/>
  <c r="T257" i="14"/>
  <c r="AA257" i="14" s="1"/>
  <c r="K257" i="14"/>
  <c r="M257" i="14" s="1"/>
  <c r="J257" i="14"/>
  <c r="Y256" i="14"/>
  <c r="T256" i="14"/>
  <c r="AA256" i="14" s="1"/>
  <c r="K256" i="14"/>
  <c r="M256" i="14" s="1"/>
  <c r="J256" i="14"/>
  <c r="AA255" i="14"/>
  <c r="Y255" i="14"/>
  <c r="Y288" i="14" s="1"/>
  <c r="T255" i="14"/>
  <c r="J255" i="14"/>
  <c r="K255" i="14" s="1"/>
  <c r="M255" i="14" s="1"/>
  <c r="Z254" i="14"/>
  <c r="X254" i="14"/>
  <c r="W254" i="14"/>
  <c r="V254" i="14"/>
  <c r="U254" i="14"/>
  <c r="S254" i="14"/>
  <c r="J254" i="14"/>
  <c r="K254" i="14" s="1"/>
  <c r="M254" i="14" s="1"/>
  <c r="Y253" i="14"/>
  <c r="T253" i="14"/>
  <c r="M253" i="14"/>
  <c r="K253" i="14"/>
  <c r="J253" i="14"/>
  <c r="AA252" i="14"/>
  <c r="Y252" i="14"/>
  <c r="T252" i="14"/>
  <c r="M252" i="14"/>
  <c r="J252" i="14"/>
  <c r="K252" i="14" s="1"/>
  <c r="Y251" i="14"/>
  <c r="T251" i="14"/>
  <c r="AA251" i="14" s="1"/>
  <c r="M251" i="14"/>
  <c r="J251" i="14"/>
  <c r="K251" i="14" s="1"/>
  <c r="Y250" i="14"/>
  <c r="T250" i="14"/>
  <c r="J250" i="14"/>
  <c r="K250" i="14" s="1"/>
  <c r="M250" i="14" s="1"/>
  <c r="Y249" i="14"/>
  <c r="T249" i="14"/>
  <c r="AA249" i="14" s="1"/>
  <c r="M249" i="14"/>
  <c r="K249" i="14"/>
  <c r="J249" i="14"/>
  <c r="AA248" i="14"/>
  <c r="Y248" i="14"/>
  <c r="T248" i="14"/>
  <c r="J248" i="14"/>
  <c r="K248" i="14" s="1"/>
  <c r="M248" i="14" s="1"/>
  <c r="Y247" i="14"/>
  <c r="T247" i="14"/>
  <c r="AA247" i="14" s="1"/>
  <c r="M247" i="14"/>
  <c r="J247" i="14"/>
  <c r="K247" i="14" s="1"/>
  <c r="Y246" i="14"/>
  <c r="T246" i="14"/>
  <c r="J246" i="14"/>
  <c r="K246" i="14" s="1"/>
  <c r="M246" i="14" s="1"/>
  <c r="Y245" i="14"/>
  <c r="T245" i="14"/>
  <c r="AA245" i="14" s="1"/>
  <c r="M245" i="14"/>
  <c r="K245" i="14"/>
  <c r="J245" i="14"/>
  <c r="Y244" i="14"/>
  <c r="AA244" i="14" s="1"/>
  <c r="T244" i="14"/>
  <c r="J244" i="14"/>
  <c r="K244" i="14" s="1"/>
  <c r="M244" i="14" s="1"/>
  <c r="AA243" i="14"/>
  <c r="Y243" i="14"/>
  <c r="T243" i="14"/>
  <c r="J243" i="14"/>
  <c r="K243" i="14" s="1"/>
  <c r="M243" i="14" s="1"/>
  <c r="Y242" i="14"/>
  <c r="T242" i="14"/>
  <c r="K242" i="14"/>
  <c r="M242" i="14" s="1"/>
  <c r="J242" i="14"/>
  <c r="Y241" i="14"/>
  <c r="T241" i="14"/>
  <c r="L241" i="14"/>
  <c r="J241" i="14"/>
  <c r="I241" i="14"/>
  <c r="H241" i="14"/>
  <c r="G241" i="14"/>
  <c r="E241" i="14"/>
  <c r="Y240" i="14"/>
  <c r="T240" i="14"/>
  <c r="AA240" i="14" s="1"/>
  <c r="K240" i="14"/>
  <c r="F240" i="14"/>
  <c r="M240" i="14" s="1"/>
  <c r="Y239" i="14"/>
  <c r="T239" i="14"/>
  <c r="K239" i="14"/>
  <c r="F239" i="14"/>
  <c r="Y238" i="14"/>
  <c r="T238" i="14"/>
  <c r="AA238" i="14" s="1"/>
  <c r="K238" i="14"/>
  <c r="M238" i="14" s="1"/>
  <c r="F238" i="14"/>
  <c r="AA237" i="14"/>
  <c r="Y237" i="14"/>
  <c r="T237" i="14"/>
  <c r="M237" i="14"/>
  <c r="K237" i="14"/>
  <c r="F237" i="14"/>
  <c r="AA236" i="14"/>
  <c r="Y236" i="14"/>
  <c r="T236" i="14"/>
  <c r="K236" i="14"/>
  <c r="F236" i="14"/>
  <c r="M236" i="14" s="1"/>
  <c r="Y235" i="14"/>
  <c r="T235" i="14"/>
  <c r="K235" i="14"/>
  <c r="F235" i="14"/>
  <c r="Y234" i="14"/>
  <c r="T234" i="14"/>
  <c r="K234" i="14"/>
  <c r="M234" i="14" s="1"/>
  <c r="F234" i="14"/>
  <c r="Y233" i="14"/>
  <c r="AA233" i="14" s="1"/>
  <c r="T233" i="14"/>
  <c r="M233" i="14"/>
  <c r="K233" i="14"/>
  <c r="F233" i="14"/>
  <c r="AA232" i="14"/>
  <c r="Y232" i="14"/>
  <c r="T232" i="14"/>
  <c r="M232" i="14"/>
  <c r="K232" i="14"/>
  <c r="F232" i="14"/>
  <c r="Y231" i="14"/>
  <c r="T231" i="14"/>
  <c r="K231" i="14"/>
  <c r="F231" i="14"/>
  <c r="M231" i="14" s="1"/>
  <c r="Y230" i="14"/>
  <c r="AA230" i="14" s="1"/>
  <c r="T230" i="14"/>
  <c r="M230" i="14"/>
  <c r="K230" i="14"/>
  <c r="F230" i="14"/>
  <c r="Y229" i="14"/>
  <c r="AA229" i="14" s="1"/>
  <c r="T229" i="14"/>
  <c r="K229" i="14"/>
  <c r="F229" i="14"/>
  <c r="M229" i="14" s="1"/>
  <c r="AA228" i="14"/>
  <c r="Y228" i="14"/>
  <c r="T228" i="14"/>
  <c r="M228" i="14"/>
  <c r="K228" i="14"/>
  <c r="F228" i="14"/>
  <c r="Y227" i="14"/>
  <c r="Y254" i="14" s="1"/>
  <c r="T227" i="14"/>
  <c r="L227" i="14"/>
  <c r="I227" i="14"/>
  <c r="H227" i="14"/>
  <c r="G227" i="14"/>
  <c r="F227" i="14"/>
  <c r="E227" i="14"/>
  <c r="AA226" i="14"/>
  <c r="Y226" i="14"/>
  <c r="T226" i="14"/>
  <c r="J226" i="14"/>
  <c r="K226" i="14" s="1"/>
  <c r="M226" i="14" s="1"/>
  <c r="Y225" i="14"/>
  <c r="T225" i="14"/>
  <c r="AA225" i="14" s="1"/>
  <c r="M225" i="14"/>
  <c r="J225" i="14"/>
  <c r="K225" i="14" s="1"/>
  <c r="Y224" i="14"/>
  <c r="T224" i="14"/>
  <c r="T254" i="14" s="1"/>
  <c r="J224" i="14"/>
  <c r="K224" i="14" s="1"/>
  <c r="M224" i="14" s="1"/>
  <c r="Z223" i="14"/>
  <c r="W223" i="14"/>
  <c r="V223" i="14"/>
  <c r="U223" i="14"/>
  <c r="S223" i="14"/>
  <c r="M223" i="14"/>
  <c r="J223" i="14"/>
  <c r="K223" i="14" s="1"/>
  <c r="X222" i="14"/>
  <c r="Y222" i="14" s="1"/>
  <c r="AA222" i="14" s="1"/>
  <c r="T222" i="14"/>
  <c r="K222" i="14"/>
  <c r="M222" i="14" s="1"/>
  <c r="J222" i="14"/>
  <c r="Y221" i="14"/>
  <c r="X221" i="14"/>
  <c r="T221" i="14"/>
  <c r="AA221" i="14" s="1"/>
  <c r="M221" i="14"/>
  <c r="K221" i="14"/>
  <c r="J221" i="14"/>
  <c r="X220" i="14"/>
  <c r="Y220" i="14" s="1"/>
  <c r="T220" i="14"/>
  <c r="K220" i="14"/>
  <c r="M220" i="14" s="1"/>
  <c r="J220" i="14"/>
  <c r="X219" i="14"/>
  <c r="Y219" i="14" s="1"/>
  <c r="AA219" i="14" s="1"/>
  <c r="T219" i="14"/>
  <c r="J219" i="14"/>
  <c r="K219" i="14" s="1"/>
  <c r="M219" i="14" s="1"/>
  <c r="Y218" i="14"/>
  <c r="AA218" i="14" s="1"/>
  <c r="X218" i="14"/>
  <c r="T218" i="14"/>
  <c r="M218" i="14"/>
  <c r="J218" i="14"/>
  <c r="K218" i="14" s="1"/>
  <c r="Y217" i="14"/>
  <c r="AA217" i="14" s="1"/>
  <c r="X217" i="14"/>
  <c r="T217" i="14"/>
  <c r="M217" i="14"/>
  <c r="K217" i="14"/>
  <c r="J217" i="14"/>
  <c r="X216" i="14"/>
  <c r="Y216" i="14" s="1"/>
  <c r="T216" i="14"/>
  <c r="J216" i="14"/>
  <c r="K216" i="14" s="1"/>
  <c r="M216" i="14" s="1"/>
  <c r="X215" i="14"/>
  <c r="Y215" i="14" s="1"/>
  <c r="T215" i="14"/>
  <c r="J215" i="14"/>
  <c r="K215" i="14" s="1"/>
  <c r="M215" i="14" s="1"/>
  <c r="X214" i="14"/>
  <c r="Y214" i="14" s="1"/>
  <c r="T214" i="14"/>
  <c r="AA214" i="14" s="1"/>
  <c r="K214" i="14"/>
  <c r="M214" i="14" s="1"/>
  <c r="J214" i="14"/>
  <c r="Y213" i="14"/>
  <c r="X213" i="14"/>
  <c r="T213" i="14"/>
  <c r="AA213" i="14" s="1"/>
  <c r="J213" i="14"/>
  <c r="K213" i="14" s="1"/>
  <c r="M213" i="14" s="1"/>
  <c r="X212" i="14"/>
  <c r="Y212" i="14" s="1"/>
  <c r="T212" i="14"/>
  <c r="J212" i="14"/>
  <c r="K212" i="14" s="1"/>
  <c r="M212" i="14" s="1"/>
  <c r="X211" i="14"/>
  <c r="Y211" i="14" s="1"/>
  <c r="AA211" i="14" s="1"/>
  <c r="T211" i="14"/>
  <c r="J211" i="14"/>
  <c r="K211" i="14" s="1"/>
  <c r="M211" i="14" s="1"/>
  <c r="Y210" i="14"/>
  <c r="AA210" i="14" s="1"/>
  <c r="X210" i="14"/>
  <c r="T210" i="14"/>
  <c r="M210" i="14"/>
  <c r="J210" i="14"/>
  <c r="K210" i="14" s="1"/>
  <c r="Y209" i="14"/>
  <c r="AA209" i="14" s="1"/>
  <c r="X209" i="14"/>
  <c r="T209" i="14"/>
  <c r="M209" i="14"/>
  <c r="K209" i="14"/>
  <c r="J209" i="14"/>
  <c r="X208" i="14"/>
  <c r="Y208" i="14" s="1"/>
  <c r="T208" i="14"/>
  <c r="AA208" i="14" s="1"/>
  <c r="K208" i="14"/>
  <c r="M208" i="14" s="1"/>
  <c r="J208" i="14"/>
  <c r="X207" i="14"/>
  <c r="Y207" i="14" s="1"/>
  <c r="T207" i="14"/>
  <c r="K207" i="14"/>
  <c r="M207" i="14" s="1"/>
  <c r="J207" i="14"/>
  <c r="X206" i="14"/>
  <c r="Y206" i="14" s="1"/>
  <c r="AA206" i="14" s="1"/>
  <c r="T206" i="14"/>
  <c r="J206" i="14"/>
  <c r="K206" i="14" s="1"/>
  <c r="M206" i="14" s="1"/>
  <c r="Y205" i="14"/>
  <c r="X205" i="14"/>
  <c r="T205" i="14"/>
  <c r="K205" i="14"/>
  <c r="M205" i="14" s="1"/>
  <c r="J205" i="14"/>
  <c r="Z204" i="14"/>
  <c r="X204" i="14"/>
  <c r="W204" i="14"/>
  <c r="V204" i="14"/>
  <c r="U204" i="14"/>
  <c r="S204" i="14"/>
  <c r="J204" i="14"/>
  <c r="K204" i="14" s="1"/>
  <c r="M204" i="14" s="1"/>
  <c r="AA203" i="14"/>
  <c r="Y203" i="14"/>
  <c r="T203" i="14"/>
  <c r="J203" i="14"/>
  <c r="K203" i="14" s="1"/>
  <c r="M203" i="14" s="1"/>
  <c r="Y202" i="14"/>
  <c r="T202" i="14"/>
  <c r="AA202" i="14" s="1"/>
  <c r="K202" i="14"/>
  <c r="M202" i="14" s="1"/>
  <c r="J202" i="14"/>
  <c r="Y201" i="14"/>
  <c r="AA201" i="14" s="1"/>
  <c r="T201" i="14"/>
  <c r="L201" i="14"/>
  <c r="I201" i="14"/>
  <c r="H201" i="14"/>
  <c r="G201" i="14"/>
  <c r="E201" i="14"/>
  <c r="AA200" i="14"/>
  <c r="Y200" i="14"/>
  <c r="T200" i="14"/>
  <c r="J200" i="14"/>
  <c r="K200" i="14" s="1"/>
  <c r="F200" i="14"/>
  <c r="Y199" i="14"/>
  <c r="AA199" i="14" s="1"/>
  <c r="T199" i="14"/>
  <c r="J199" i="14"/>
  <c r="K199" i="14" s="1"/>
  <c r="F199" i="14"/>
  <c r="M199" i="14" s="1"/>
  <c r="Y198" i="14"/>
  <c r="T198" i="14"/>
  <c r="M198" i="14"/>
  <c r="K198" i="14"/>
  <c r="J198" i="14"/>
  <c r="F198" i="14"/>
  <c r="Y197" i="14"/>
  <c r="T197" i="14"/>
  <c r="AA197" i="14" s="1"/>
  <c r="M197" i="14"/>
  <c r="K197" i="14"/>
  <c r="J197" i="14"/>
  <c r="F197" i="14"/>
  <c r="Y196" i="14"/>
  <c r="AA196" i="14" s="1"/>
  <c r="T196" i="14"/>
  <c r="K196" i="14"/>
  <c r="M196" i="14" s="1"/>
  <c r="J196" i="14"/>
  <c r="F196" i="14"/>
  <c r="Y195" i="14"/>
  <c r="T195" i="14"/>
  <c r="AA195" i="14" s="1"/>
  <c r="K195" i="14"/>
  <c r="J195" i="14"/>
  <c r="F195" i="14"/>
  <c r="Y194" i="14"/>
  <c r="T194" i="14"/>
  <c r="AA194" i="14" s="1"/>
  <c r="J194" i="14"/>
  <c r="K194" i="14" s="1"/>
  <c r="F194" i="14"/>
  <c r="AA193" i="14"/>
  <c r="Y193" i="14"/>
  <c r="T193" i="14"/>
  <c r="K193" i="14"/>
  <c r="J193" i="14"/>
  <c r="F193" i="14"/>
  <c r="M193" i="14" s="1"/>
  <c r="AA192" i="14"/>
  <c r="Y192" i="14"/>
  <c r="T192" i="14"/>
  <c r="J192" i="14"/>
  <c r="K192" i="14" s="1"/>
  <c r="F192" i="14"/>
  <c r="Y191" i="14"/>
  <c r="AA191" i="14" s="1"/>
  <c r="T191" i="14"/>
  <c r="J191" i="14"/>
  <c r="K191" i="14" s="1"/>
  <c r="F191" i="14"/>
  <c r="Y190" i="14"/>
  <c r="T190" i="14"/>
  <c r="AA190" i="14" s="1"/>
  <c r="M190" i="14"/>
  <c r="K190" i="14"/>
  <c r="J190" i="14"/>
  <c r="F190" i="14"/>
  <c r="Y189" i="14"/>
  <c r="T189" i="14"/>
  <c r="AA189" i="14" s="1"/>
  <c r="M189" i="14"/>
  <c r="K189" i="14"/>
  <c r="J189" i="14"/>
  <c r="F189" i="14"/>
  <c r="Y188" i="14"/>
  <c r="AA188" i="14" s="1"/>
  <c r="T188" i="14"/>
  <c r="M188" i="14"/>
  <c r="K188" i="14"/>
  <c r="J188" i="14"/>
  <c r="F188" i="14"/>
  <c r="Y187" i="14"/>
  <c r="T187" i="14"/>
  <c r="AA187" i="14" s="1"/>
  <c r="J187" i="14"/>
  <c r="K187" i="14" s="1"/>
  <c r="F187" i="14"/>
  <c r="Y186" i="14"/>
  <c r="T186" i="14"/>
  <c r="AA186" i="14" s="1"/>
  <c r="J186" i="14"/>
  <c r="K186" i="14" s="1"/>
  <c r="F186" i="14"/>
  <c r="AA185" i="14"/>
  <c r="Y185" i="14"/>
  <c r="T185" i="14"/>
  <c r="K185" i="14"/>
  <c r="J185" i="14"/>
  <c r="F185" i="14"/>
  <c r="M185" i="14" s="1"/>
  <c r="AA184" i="14"/>
  <c r="Y184" i="14"/>
  <c r="T184" i="14"/>
  <c r="J184" i="14"/>
  <c r="K184" i="14" s="1"/>
  <c r="F184" i="14"/>
  <c r="M184" i="14" s="1"/>
  <c r="Z183" i="14"/>
  <c r="W183" i="14"/>
  <c r="V183" i="14"/>
  <c r="U183" i="14"/>
  <c r="T183" i="14"/>
  <c r="S183" i="14"/>
  <c r="M183" i="14"/>
  <c r="K183" i="14"/>
  <c r="J183" i="14"/>
  <c r="F183" i="14"/>
  <c r="F201" i="14" s="1"/>
  <c r="Y182" i="14"/>
  <c r="AA182" i="14" s="1"/>
  <c r="X182" i="14"/>
  <c r="L182" i="14"/>
  <c r="J182" i="14"/>
  <c r="I182" i="14"/>
  <c r="H182" i="14"/>
  <c r="G182" i="14"/>
  <c r="F182" i="14"/>
  <c r="E182" i="14"/>
  <c r="AA181" i="14"/>
  <c r="Y181" i="14"/>
  <c r="X181" i="14"/>
  <c r="K181" i="14"/>
  <c r="M181" i="14" s="1"/>
  <c r="X180" i="14"/>
  <c r="Y180" i="14" s="1"/>
  <c r="AA180" i="14" s="1"/>
  <c r="M180" i="14"/>
  <c r="K180" i="14"/>
  <c r="X179" i="14"/>
  <c r="Y179" i="14" s="1"/>
  <c r="AA179" i="14" s="1"/>
  <c r="M179" i="14"/>
  <c r="K179" i="14"/>
  <c r="AA178" i="14"/>
  <c r="Y178" i="14"/>
  <c r="X178" i="14"/>
  <c r="K178" i="14"/>
  <c r="M178" i="14" s="1"/>
  <c r="Y177" i="14"/>
  <c r="AA177" i="14" s="1"/>
  <c r="X177" i="14"/>
  <c r="K177" i="14"/>
  <c r="M177" i="14" s="1"/>
  <c r="X176" i="14"/>
  <c r="Y176" i="14" s="1"/>
  <c r="AA176" i="14" s="1"/>
  <c r="K176" i="14"/>
  <c r="M176" i="14" s="1"/>
  <c r="X175" i="14"/>
  <c r="Y175" i="14" s="1"/>
  <c r="AA175" i="14" s="1"/>
  <c r="M175" i="14"/>
  <c r="K175" i="14"/>
  <c r="X174" i="14"/>
  <c r="Y174" i="14" s="1"/>
  <c r="AA174" i="14" s="1"/>
  <c r="K174" i="14"/>
  <c r="M174" i="14" s="1"/>
  <c r="AA173" i="14"/>
  <c r="Y173" i="14"/>
  <c r="X173" i="14"/>
  <c r="K173" i="14"/>
  <c r="M173" i="14" s="1"/>
  <c r="X172" i="14"/>
  <c r="Y172" i="14" s="1"/>
  <c r="AA172" i="14" s="1"/>
  <c r="M172" i="14"/>
  <c r="K172" i="14"/>
  <c r="X171" i="14"/>
  <c r="Y171" i="14" s="1"/>
  <c r="AA171" i="14" s="1"/>
  <c r="M171" i="14"/>
  <c r="K171" i="14"/>
  <c r="Y170" i="14"/>
  <c r="AA170" i="14" s="1"/>
  <c r="X170" i="14"/>
  <c r="K170" i="14"/>
  <c r="M170" i="14" s="1"/>
  <c r="Y169" i="14"/>
  <c r="AA169" i="14" s="1"/>
  <c r="X169" i="14"/>
  <c r="M169" i="14"/>
  <c r="K169" i="14"/>
  <c r="X168" i="14"/>
  <c r="Y168" i="14" s="1"/>
  <c r="AA168" i="14" s="1"/>
  <c r="K168" i="14"/>
  <c r="M168" i="14" s="1"/>
  <c r="Y167" i="14"/>
  <c r="AA167" i="14" s="1"/>
  <c r="X167" i="14"/>
  <c r="M167" i="14"/>
  <c r="K167" i="14"/>
  <c r="X166" i="14"/>
  <c r="Y166" i="14" s="1"/>
  <c r="AA166" i="14" s="1"/>
  <c r="K166" i="14"/>
  <c r="M166" i="14" s="1"/>
  <c r="AA165" i="14"/>
  <c r="Y165" i="14"/>
  <c r="X165" i="14"/>
  <c r="K165" i="14"/>
  <c r="M165" i="14" s="1"/>
  <c r="X164" i="14"/>
  <c r="Y164" i="14" s="1"/>
  <c r="AA164" i="14" s="1"/>
  <c r="K164" i="14"/>
  <c r="M164" i="14" s="1"/>
  <c r="X163" i="14"/>
  <c r="Y163" i="14" s="1"/>
  <c r="AA163" i="14" s="1"/>
  <c r="M163" i="14"/>
  <c r="K163" i="14"/>
  <c r="X162" i="14"/>
  <c r="Y162" i="14" s="1"/>
  <c r="AA162" i="14" s="1"/>
  <c r="K162" i="14"/>
  <c r="M162" i="14" s="1"/>
  <c r="Y161" i="14"/>
  <c r="AA161" i="14" s="1"/>
  <c r="X161" i="14"/>
  <c r="K161" i="14"/>
  <c r="M161" i="14" s="1"/>
  <c r="AA160" i="14"/>
  <c r="X160" i="14"/>
  <c r="Y160" i="14" s="1"/>
  <c r="K160" i="14"/>
  <c r="M160" i="14" s="1"/>
  <c r="X159" i="14"/>
  <c r="Y159" i="14" s="1"/>
  <c r="AA159" i="14" s="1"/>
  <c r="M159" i="14"/>
  <c r="K159" i="14"/>
  <c r="X158" i="14"/>
  <c r="K158" i="14"/>
  <c r="M158" i="14" s="1"/>
  <c r="Z157" i="14"/>
  <c r="X157" i="14"/>
  <c r="W157" i="14"/>
  <c r="V157" i="14"/>
  <c r="U157" i="14"/>
  <c r="T157" i="14"/>
  <c r="S157" i="14"/>
  <c r="M157" i="14"/>
  <c r="K157" i="14"/>
  <c r="Y156" i="14"/>
  <c r="T156" i="14"/>
  <c r="AA156" i="14" s="1"/>
  <c r="K156" i="14"/>
  <c r="M156" i="14" s="1"/>
  <c r="Y155" i="14"/>
  <c r="AA155" i="14" s="1"/>
  <c r="T155" i="14"/>
  <c r="M155" i="14"/>
  <c r="K155" i="14"/>
  <c r="Y154" i="14"/>
  <c r="T154" i="14"/>
  <c r="AA154" i="14" s="1"/>
  <c r="L154" i="14"/>
  <c r="I154" i="14"/>
  <c r="H154" i="14"/>
  <c r="G154" i="14"/>
  <c r="E154" i="14"/>
  <c r="AA153" i="14"/>
  <c r="Y153" i="14"/>
  <c r="T153" i="14"/>
  <c r="K153" i="14"/>
  <c r="J153" i="14"/>
  <c r="F153" i="14"/>
  <c r="M153" i="14" s="1"/>
  <c r="AA152" i="14"/>
  <c r="Y152" i="14"/>
  <c r="T152" i="14"/>
  <c r="J152" i="14"/>
  <c r="K152" i="14" s="1"/>
  <c r="F152" i="14"/>
  <c r="Y151" i="14"/>
  <c r="AA151" i="14" s="1"/>
  <c r="T151" i="14"/>
  <c r="J151" i="14"/>
  <c r="K151" i="14" s="1"/>
  <c r="F151" i="14"/>
  <c r="Y150" i="14"/>
  <c r="T150" i="14"/>
  <c r="J150" i="14"/>
  <c r="K150" i="14" s="1"/>
  <c r="M150" i="14" s="1"/>
  <c r="F150" i="14"/>
  <c r="Y149" i="14"/>
  <c r="T149" i="14"/>
  <c r="AA149" i="14" s="1"/>
  <c r="K149" i="14"/>
  <c r="M149" i="14" s="1"/>
  <c r="J149" i="14"/>
  <c r="F149" i="14"/>
  <c r="Y148" i="14"/>
  <c r="T148" i="14"/>
  <c r="AA148" i="14" s="1"/>
  <c r="K148" i="14"/>
  <c r="M148" i="14" s="1"/>
  <c r="J148" i="14"/>
  <c r="F148" i="14"/>
  <c r="Y147" i="14"/>
  <c r="T147" i="14"/>
  <c r="AA147" i="14" s="1"/>
  <c r="J147" i="14"/>
  <c r="K147" i="14" s="1"/>
  <c r="F147" i="14"/>
  <c r="Y146" i="14"/>
  <c r="T146" i="14"/>
  <c r="AA146" i="14" s="1"/>
  <c r="J146" i="14"/>
  <c r="K146" i="14" s="1"/>
  <c r="F146" i="14"/>
  <c r="AA145" i="14"/>
  <c r="Y145" i="14"/>
  <c r="T145" i="14"/>
  <c r="K145" i="14"/>
  <c r="J145" i="14"/>
  <c r="F145" i="14"/>
  <c r="M145" i="14" s="1"/>
  <c r="AA144" i="14"/>
  <c r="Y144" i="14"/>
  <c r="T144" i="14"/>
  <c r="J144" i="14"/>
  <c r="K144" i="14" s="1"/>
  <c r="F144" i="14"/>
  <c r="M144" i="14" s="1"/>
  <c r="Z143" i="14"/>
  <c r="X143" i="14"/>
  <c r="W143" i="14"/>
  <c r="V143" i="14"/>
  <c r="U143" i="14"/>
  <c r="T143" i="14"/>
  <c r="S143" i="14"/>
  <c r="AA143" i="14" s="1"/>
  <c r="M143" i="14"/>
  <c r="K143" i="14"/>
  <c r="J143" i="14"/>
  <c r="F143" i="14"/>
  <c r="Y142" i="14"/>
  <c r="AA142" i="14" s="1"/>
  <c r="J142" i="14"/>
  <c r="K142" i="14" s="1"/>
  <c r="F142" i="14"/>
  <c r="AA141" i="14"/>
  <c r="Y141" i="14"/>
  <c r="K141" i="14"/>
  <c r="J141" i="14"/>
  <c r="F141" i="14"/>
  <c r="M141" i="14" s="1"/>
  <c r="Y140" i="14"/>
  <c r="AA140" i="14" s="1"/>
  <c r="K140" i="14"/>
  <c r="J140" i="14"/>
  <c r="F140" i="14"/>
  <c r="M140" i="14" s="1"/>
  <c r="Y139" i="14"/>
  <c r="AA139" i="14" s="1"/>
  <c r="M139" i="14"/>
  <c r="K139" i="14"/>
  <c r="J139" i="14"/>
  <c r="F139" i="14"/>
  <c r="Y138" i="14"/>
  <c r="AA138" i="14" s="1"/>
  <c r="K138" i="14"/>
  <c r="J138" i="14"/>
  <c r="F138" i="14"/>
  <c r="M138" i="14" s="1"/>
  <c r="AA137" i="14"/>
  <c r="Y137" i="14"/>
  <c r="K137" i="14"/>
  <c r="J137" i="14"/>
  <c r="F137" i="14"/>
  <c r="M137" i="14" s="1"/>
  <c r="AA136" i="14"/>
  <c r="Y136" i="14"/>
  <c r="K136" i="14"/>
  <c r="J136" i="14"/>
  <c r="F136" i="14"/>
  <c r="M136" i="14" s="1"/>
  <c r="Y135" i="14"/>
  <c r="AA135" i="14" s="1"/>
  <c r="M135" i="14"/>
  <c r="K135" i="14"/>
  <c r="J135" i="14"/>
  <c r="F135" i="14"/>
  <c r="Y134" i="14"/>
  <c r="AA134" i="14" s="1"/>
  <c r="K134" i="14"/>
  <c r="J134" i="14"/>
  <c r="F134" i="14"/>
  <c r="M134" i="14" s="1"/>
  <c r="AA133" i="14"/>
  <c r="Y133" i="14"/>
  <c r="K133" i="14"/>
  <c r="J133" i="14"/>
  <c r="F133" i="14"/>
  <c r="M133" i="14" s="1"/>
  <c r="AA132" i="14"/>
  <c r="Y132" i="14"/>
  <c r="K132" i="14"/>
  <c r="J132" i="14"/>
  <c r="F132" i="14"/>
  <c r="M132" i="14" s="1"/>
  <c r="Y131" i="14"/>
  <c r="AA131" i="14" s="1"/>
  <c r="K131" i="14"/>
  <c r="J131" i="14"/>
  <c r="F131" i="14"/>
  <c r="Y130" i="14"/>
  <c r="AA130" i="14" s="1"/>
  <c r="L130" i="14"/>
  <c r="I130" i="14"/>
  <c r="H130" i="14"/>
  <c r="G130" i="14"/>
  <c r="F130" i="14"/>
  <c r="E130" i="14"/>
  <c r="AA129" i="14"/>
  <c r="Y129" i="14"/>
  <c r="M129" i="14"/>
  <c r="K129" i="14"/>
  <c r="J129" i="14"/>
  <c r="Y128" i="14"/>
  <c r="AA128" i="14" s="1"/>
  <c r="J128" i="14"/>
  <c r="K128" i="14" s="1"/>
  <c r="M128" i="14" s="1"/>
  <c r="AA127" i="14"/>
  <c r="Y127" i="14"/>
  <c r="J127" i="14"/>
  <c r="K127" i="14" s="1"/>
  <c r="M127" i="14" s="1"/>
  <c r="Y126" i="14"/>
  <c r="AA126" i="14" s="1"/>
  <c r="M126" i="14"/>
  <c r="K126" i="14"/>
  <c r="J126" i="14"/>
  <c r="Y125" i="14"/>
  <c r="AA125" i="14" s="1"/>
  <c r="J125" i="14"/>
  <c r="K125" i="14" s="1"/>
  <c r="M125" i="14" s="1"/>
  <c r="Y124" i="14"/>
  <c r="Y143" i="14" s="1"/>
  <c r="J124" i="14"/>
  <c r="K124" i="14" s="1"/>
  <c r="M124" i="14" s="1"/>
  <c r="AA123" i="14"/>
  <c r="Y123" i="14"/>
  <c r="J123" i="14"/>
  <c r="K123" i="14" s="1"/>
  <c r="M123" i="14" s="1"/>
  <c r="Z122" i="14"/>
  <c r="W122" i="14"/>
  <c r="V122" i="14"/>
  <c r="U122" i="14"/>
  <c r="T122" i="14"/>
  <c r="S122" i="14"/>
  <c r="J122" i="14"/>
  <c r="K122" i="14" s="1"/>
  <c r="M122" i="14" s="1"/>
  <c r="Y121" i="14"/>
  <c r="AA121" i="14" s="1"/>
  <c r="X121" i="14"/>
  <c r="L121" i="14"/>
  <c r="J121" i="14"/>
  <c r="I121" i="14"/>
  <c r="H121" i="14"/>
  <c r="G121" i="14"/>
  <c r="F121" i="14"/>
  <c r="E121" i="14"/>
  <c r="AA120" i="14"/>
  <c r="Y120" i="14"/>
  <c r="X120" i="14"/>
  <c r="K120" i="14"/>
  <c r="M120" i="14" s="1"/>
  <c r="X119" i="14"/>
  <c r="Y119" i="14" s="1"/>
  <c r="AA119" i="14" s="1"/>
  <c r="M119" i="14"/>
  <c r="K119" i="14"/>
  <c r="X118" i="14"/>
  <c r="Y118" i="14" s="1"/>
  <c r="AA118" i="14" s="1"/>
  <c r="M118" i="14"/>
  <c r="K118" i="14"/>
  <c r="AA117" i="14"/>
  <c r="Y117" i="14"/>
  <c r="X117" i="14"/>
  <c r="K117" i="14"/>
  <c r="M117" i="14" s="1"/>
  <c r="Y116" i="14"/>
  <c r="AA116" i="14" s="1"/>
  <c r="X116" i="14"/>
  <c r="M116" i="14"/>
  <c r="K116" i="14"/>
  <c r="X115" i="14"/>
  <c r="Y115" i="14" s="1"/>
  <c r="AA115" i="14" s="1"/>
  <c r="K115" i="14"/>
  <c r="M115" i="14" s="1"/>
  <c r="AA114" i="14"/>
  <c r="Y114" i="14"/>
  <c r="X114" i="14"/>
  <c r="M114" i="14"/>
  <c r="K114" i="14"/>
  <c r="X113" i="14"/>
  <c r="Y113" i="14" s="1"/>
  <c r="AA113" i="14" s="1"/>
  <c r="K113" i="14"/>
  <c r="M113" i="14" s="1"/>
  <c r="AA112" i="14"/>
  <c r="Y112" i="14"/>
  <c r="X112" i="14"/>
  <c r="K112" i="14"/>
  <c r="M112" i="14" s="1"/>
  <c r="AA111" i="14"/>
  <c r="Y111" i="14"/>
  <c r="X111" i="14"/>
  <c r="M111" i="14"/>
  <c r="K111" i="14"/>
  <c r="X110" i="14"/>
  <c r="Y110" i="14" s="1"/>
  <c r="AA110" i="14" s="1"/>
  <c r="M110" i="14"/>
  <c r="K110" i="14"/>
  <c r="AA109" i="14"/>
  <c r="Y109" i="14"/>
  <c r="X109" i="14"/>
  <c r="K109" i="14"/>
  <c r="M109" i="14" s="1"/>
  <c r="Y108" i="14"/>
  <c r="AA108" i="14" s="1"/>
  <c r="X108" i="14"/>
  <c r="M108" i="14"/>
  <c r="K108" i="14"/>
  <c r="X107" i="14"/>
  <c r="Y107" i="14" s="1"/>
  <c r="AA107" i="14" s="1"/>
  <c r="K107" i="14"/>
  <c r="M107" i="14" s="1"/>
  <c r="Y106" i="14"/>
  <c r="X106" i="14"/>
  <c r="X122" i="14" s="1"/>
  <c r="M106" i="14"/>
  <c r="K106" i="14"/>
  <c r="Z105" i="14"/>
  <c r="W105" i="14"/>
  <c r="V105" i="14"/>
  <c r="U105" i="14"/>
  <c r="S105" i="14"/>
  <c r="K105" i="14"/>
  <c r="M105" i="14" s="1"/>
  <c r="Y104" i="14"/>
  <c r="AA104" i="14" s="1"/>
  <c r="X104" i="14"/>
  <c r="T104" i="14"/>
  <c r="K104" i="14"/>
  <c r="M104" i="14" s="1"/>
  <c r="Y103" i="14"/>
  <c r="X103" i="14"/>
  <c r="T103" i="14"/>
  <c r="M103" i="14"/>
  <c r="K103" i="14"/>
  <c r="X102" i="14"/>
  <c r="Y102" i="14" s="1"/>
  <c r="T102" i="14"/>
  <c r="K102" i="14"/>
  <c r="M102" i="14" s="1"/>
  <c r="AA101" i="14"/>
  <c r="Y101" i="14"/>
  <c r="X101" i="14"/>
  <c r="T101" i="14"/>
  <c r="K101" i="14"/>
  <c r="Y100" i="14"/>
  <c r="AA100" i="14" s="1"/>
  <c r="X100" i="14"/>
  <c r="T100" i="14"/>
  <c r="L100" i="14"/>
  <c r="J100" i="14"/>
  <c r="I100" i="14"/>
  <c r="H100" i="14"/>
  <c r="G100" i="14"/>
  <c r="F100" i="14"/>
  <c r="E100" i="14"/>
  <c r="X99" i="14"/>
  <c r="Y99" i="14" s="1"/>
  <c r="T99" i="14"/>
  <c r="AA99" i="14" s="1"/>
  <c r="M99" i="14"/>
  <c r="K99" i="14"/>
  <c r="X98" i="14"/>
  <c r="Y98" i="14" s="1"/>
  <c r="T98" i="14"/>
  <c r="K98" i="14"/>
  <c r="M98" i="14" s="1"/>
  <c r="AA97" i="14"/>
  <c r="Y97" i="14"/>
  <c r="X97" i="14"/>
  <c r="T97" i="14"/>
  <c r="K97" i="14"/>
  <c r="M97" i="14" s="1"/>
  <c r="X96" i="14"/>
  <c r="Y96" i="14" s="1"/>
  <c r="AA96" i="14" s="1"/>
  <c r="T96" i="14"/>
  <c r="M96" i="14"/>
  <c r="K96" i="14"/>
  <c r="X95" i="14"/>
  <c r="Y95" i="14" s="1"/>
  <c r="T95" i="14"/>
  <c r="M95" i="14"/>
  <c r="K95" i="14"/>
  <c r="X94" i="14"/>
  <c r="Y94" i="14" s="1"/>
  <c r="T94" i="14"/>
  <c r="M94" i="14"/>
  <c r="K94" i="14"/>
  <c r="AA93" i="14"/>
  <c r="Y93" i="14"/>
  <c r="X93" i="14"/>
  <c r="T93" i="14"/>
  <c r="K93" i="14"/>
  <c r="M93" i="14" s="1"/>
  <c r="Y92" i="14"/>
  <c r="AA92" i="14" s="1"/>
  <c r="X92" i="14"/>
  <c r="T92" i="14"/>
  <c r="M92" i="14"/>
  <c r="K92" i="14"/>
  <c r="X91" i="14"/>
  <c r="Y91" i="14" s="1"/>
  <c r="T91" i="14"/>
  <c r="AA91" i="14" s="1"/>
  <c r="M91" i="14"/>
  <c r="K91" i="14"/>
  <c r="X90" i="14"/>
  <c r="Y90" i="14" s="1"/>
  <c r="T90" i="14"/>
  <c r="AA90" i="14" s="1"/>
  <c r="M90" i="14"/>
  <c r="K90" i="14"/>
  <c r="AA89" i="14"/>
  <c r="Y89" i="14"/>
  <c r="X89" i="14"/>
  <c r="T89" i="14"/>
  <c r="K89" i="14"/>
  <c r="M89" i="14" s="1"/>
  <c r="AA88" i="14"/>
  <c r="Y88" i="14"/>
  <c r="X88" i="14"/>
  <c r="T88" i="14"/>
  <c r="M88" i="14"/>
  <c r="K88" i="14"/>
  <c r="X87" i="14"/>
  <c r="Y87" i="14" s="1"/>
  <c r="T87" i="14"/>
  <c r="M87" i="14"/>
  <c r="K87" i="14"/>
  <c r="X86" i="14"/>
  <c r="Y86" i="14" s="1"/>
  <c r="T86" i="14"/>
  <c r="AA86" i="14" s="1"/>
  <c r="M86" i="14"/>
  <c r="K86" i="14"/>
  <c r="AA85" i="14"/>
  <c r="Y85" i="14"/>
  <c r="X85" i="14"/>
  <c r="T85" i="14"/>
  <c r="K85" i="14"/>
  <c r="M85" i="14" s="1"/>
  <c r="Y84" i="14"/>
  <c r="Y105" i="14" s="1"/>
  <c r="X84" i="14"/>
  <c r="X105" i="14" s="1"/>
  <c r="T84" i="14"/>
  <c r="K84" i="14"/>
  <c r="M84" i="14" s="1"/>
  <c r="Z83" i="14"/>
  <c r="W83" i="14"/>
  <c r="V83" i="14"/>
  <c r="U83" i="14"/>
  <c r="T83" i="14"/>
  <c r="S83" i="14"/>
  <c r="K83" i="14"/>
  <c r="M83" i="14" s="1"/>
  <c r="AA82" i="14"/>
  <c r="Y82" i="14"/>
  <c r="X82" i="14"/>
  <c r="K82" i="14"/>
  <c r="M82" i="14" s="1"/>
  <c r="X81" i="14"/>
  <c r="Y81" i="14" s="1"/>
  <c r="AA81" i="14" s="1"/>
  <c r="M81" i="14"/>
  <c r="K81" i="14"/>
  <c r="X80" i="14"/>
  <c r="Y80" i="14" s="1"/>
  <c r="AA80" i="14" s="1"/>
  <c r="K80" i="14"/>
  <c r="M80" i="14" s="1"/>
  <c r="X79" i="14"/>
  <c r="Y79" i="14" s="1"/>
  <c r="AA79" i="14" s="1"/>
  <c r="M79" i="14"/>
  <c r="K79" i="14"/>
  <c r="X78" i="14"/>
  <c r="Y78" i="14" s="1"/>
  <c r="AA78" i="14" s="1"/>
  <c r="L78" i="14"/>
  <c r="I78" i="14"/>
  <c r="H78" i="14"/>
  <c r="G78" i="14"/>
  <c r="F78" i="14"/>
  <c r="E78" i="14"/>
  <c r="AA77" i="14"/>
  <c r="Y77" i="14"/>
  <c r="X77" i="14"/>
  <c r="J77" i="14"/>
  <c r="K77" i="14" s="1"/>
  <c r="M77" i="14" s="1"/>
  <c r="Y76" i="14"/>
  <c r="AA76" i="14" s="1"/>
  <c r="X76" i="14"/>
  <c r="M76" i="14"/>
  <c r="K76" i="14"/>
  <c r="J76" i="14"/>
  <c r="X75" i="14"/>
  <c r="Y75" i="14" s="1"/>
  <c r="AA75" i="14" s="1"/>
  <c r="J75" i="14"/>
  <c r="K75" i="14" s="1"/>
  <c r="M75" i="14" s="1"/>
  <c r="X74" i="14"/>
  <c r="Y74" i="14" s="1"/>
  <c r="AA74" i="14" s="1"/>
  <c r="J74" i="14"/>
  <c r="K74" i="14" s="1"/>
  <c r="M74" i="14" s="1"/>
  <c r="Y73" i="14"/>
  <c r="AA73" i="14" s="1"/>
  <c r="X73" i="14"/>
  <c r="J73" i="14"/>
  <c r="K73" i="14" s="1"/>
  <c r="M73" i="14" s="1"/>
  <c r="X72" i="14"/>
  <c r="Y72" i="14" s="1"/>
  <c r="AA72" i="14" s="1"/>
  <c r="M72" i="14"/>
  <c r="K72" i="14"/>
  <c r="J72" i="14"/>
  <c r="X71" i="14"/>
  <c r="Y71" i="14" s="1"/>
  <c r="AA71" i="14" s="1"/>
  <c r="J71" i="14"/>
  <c r="K71" i="14" s="1"/>
  <c r="M71" i="14" s="1"/>
  <c r="X70" i="14"/>
  <c r="Y70" i="14" s="1"/>
  <c r="AA70" i="14" s="1"/>
  <c r="J70" i="14"/>
  <c r="K70" i="14" s="1"/>
  <c r="M70" i="14" s="1"/>
  <c r="AA69" i="14"/>
  <c r="Y69" i="14"/>
  <c r="X69" i="14"/>
  <c r="J69" i="14"/>
  <c r="K69" i="14" s="1"/>
  <c r="M69" i="14" s="1"/>
  <c r="X68" i="14"/>
  <c r="X83" i="14" s="1"/>
  <c r="M68" i="14"/>
  <c r="K68" i="14"/>
  <c r="J68" i="14"/>
  <c r="X67" i="14"/>
  <c r="Y67" i="14" s="1"/>
  <c r="AA67" i="14" s="1"/>
  <c r="M67" i="14"/>
  <c r="K67" i="14"/>
  <c r="J67" i="14"/>
  <c r="X66" i="14"/>
  <c r="Y66" i="14" s="1"/>
  <c r="AA66" i="14" s="1"/>
  <c r="J66" i="14"/>
  <c r="K66" i="14" s="1"/>
  <c r="M66" i="14" s="1"/>
  <c r="Y65" i="14"/>
  <c r="AA65" i="14" s="1"/>
  <c r="X65" i="14"/>
  <c r="J65" i="14"/>
  <c r="K65" i="14" s="1"/>
  <c r="M65" i="14" s="1"/>
  <c r="Y64" i="14"/>
  <c r="AA64" i="14" s="1"/>
  <c r="X64" i="14"/>
  <c r="M64" i="14"/>
  <c r="K64" i="14"/>
  <c r="J64" i="14"/>
  <c r="X63" i="14"/>
  <c r="Y63" i="14" s="1"/>
  <c r="AA63" i="14" s="1"/>
  <c r="K63" i="14"/>
  <c r="M63" i="14" s="1"/>
  <c r="J63" i="14"/>
  <c r="X62" i="14"/>
  <c r="Y62" i="14" s="1"/>
  <c r="AA62" i="14" s="1"/>
  <c r="J62" i="14"/>
  <c r="K62" i="14" s="1"/>
  <c r="M62" i="14" s="1"/>
  <c r="Z61" i="14"/>
  <c r="X61" i="14"/>
  <c r="W61" i="14"/>
  <c r="V61" i="14"/>
  <c r="U61" i="14"/>
  <c r="T61" i="14"/>
  <c r="S61" i="14"/>
  <c r="M61" i="14"/>
  <c r="K61" i="14"/>
  <c r="J61" i="14"/>
  <c r="Y60" i="14"/>
  <c r="AA60" i="14" s="1"/>
  <c r="J60" i="14"/>
  <c r="K60" i="14" s="1"/>
  <c r="M60" i="14" s="1"/>
  <c r="Y59" i="14"/>
  <c r="AA59" i="14" s="1"/>
  <c r="J59" i="14"/>
  <c r="K59" i="14" s="1"/>
  <c r="M59" i="14" s="1"/>
  <c r="AA58" i="14"/>
  <c r="Y58" i="14"/>
  <c r="J58" i="14"/>
  <c r="K58" i="14" s="1"/>
  <c r="M58" i="14" s="1"/>
  <c r="AA57" i="14"/>
  <c r="Y57" i="14"/>
  <c r="K57" i="14"/>
  <c r="M57" i="14" s="1"/>
  <c r="J57" i="14"/>
  <c r="Y56" i="14"/>
  <c r="AA56" i="14" s="1"/>
  <c r="M56" i="14"/>
  <c r="K56" i="14"/>
  <c r="J56" i="14"/>
  <c r="Y55" i="14"/>
  <c r="AA55" i="14" s="1"/>
  <c r="M55" i="14"/>
  <c r="K55" i="14"/>
  <c r="J55" i="14"/>
  <c r="AA54" i="14"/>
  <c r="Y54" i="14"/>
  <c r="J54" i="14"/>
  <c r="K54" i="14" s="1"/>
  <c r="M54" i="14" s="1"/>
  <c r="Y53" i="14"/>
  <c r="AA53" i="14" s="1"/>
  <c r="M53" i="14"/>
  <c r="K53" i="14"/>
  <c r="J53" i="14"/>
  <c r="Y52" i="14"/>
  <c r="AA52" i="14" s="1"/>
  <c r="J52" i="14"/>
  <c r="K52" i="14" s="1"/>
  <c r="M52" i="14" s="1"/>
  <c r="AA51" i="14"/>
  <c r="Y51" i="14"/>
  <c r="J51" i="14"/>
  <c r="K51" i="14" s="1"/>
  <c r="M51" i="14" s="1"/>
  <c r="Y50" i="14"/>
  <c r="AA50" i="14" s="1"/>
  <c r="J50" i="14"/>
  <c r="K50" i="14" s="1"/>
  <c r="M50" i="14" s="1"/>
  <c r="AA49" i="14"/>
  <c r="Y49" i="14"/>
  <c r="K49" i="14"/>
  <c r="M49" i="14" s="1"/>
  <c r="J49" i="14"/>
  <c r="AA48" i="14"/>
  <c r="Y48" i="14"/>
  <c r="M48" i="14"/>
  <c r="K48" i="14"/>
  <c r="J48" i="14"/>
  <c r="Y47" i="14"/>
  <c r="AA47" i="14" s="1"/>
  <c r="J47" i="14"/>
  <c r="Y46" i="14"/>
  <c r="AA46" i="14" s="1"/>
  <c r="L46" i="14"/>
  <c r="J46" i="14"/>
  <c r="I46" i="14"/>
  <c r="H46" i="14"/>
  <c r="G46" i="14"/>
  <c r="E46" i="14"/>
  <c r="Y45" i="14"/>
  <c r="AA45" i="14" s="1"/>
  <c r="M45" i="14"/>
  <c r="K45" i="14"/>
  <c r="F45" i="14"/>
  <c r="AA44" i="14"/>
  <c r="Y44" i="14"/>
  <c r="K44" i="14"/>
  <c r="F44" i="14"/>
  <c r="M44" i="14" s="1"/>
  <c r="AA43" i="14"/>
  <c r="Y43" i="14"/>
  <c r="K43" i="14"/>
  <c r="F43" i="14"/>
  <c r="M43" i="14" s="1"/>
  <c r="Y42" i="14"/>
  <c r="AA42" i="14" s="1"/>
  <c r="K42" i="14"/>
  <c r="M42" i="14" s="1"/>
  <c r="F42" i="14"/>
  <c r="AA41" i="14"/>
  <c r="Y41" i="14"/>
  <c r="M41" i="14"/>
  <c r="K41" i="14"/>
  <c r="F41" i="14"/>
  <c r="Y40" i="14"/>
  <c r="AA40" i="14" s="1"/>
  <c r="M40" i="14"/>
  <c r="K40" i="14"/>
  <c r="F40" i="14"/>
  <c r="AA39" i="14"/>
  <c r="Y39" i="14"/>
  <c r="K39" i="14"/>
  <c r="F39" i="14"/>
  <c r="M39" i="14" s="1"/>
  <c r="AA38" i="14"/>
  <c r="Y38" i="14"/>
  <c r="K38" i="14"/>
  <c r="M38" i="14" s="1"/>
  <c r="F38" i="14"/>
  <c r="Y37" i="14"/>
  <c r="AA37" i="14" s="1"/>
  <c r="M37" i="14"/>
  <c r="K37" i="14"/>
  <c r="F37" i="14"/>
  <c r="Y36" i="14"/>
  <c r="AA36" i="14" s="1"/>
  <c r="K36" i="14"/>
  <c r="F36" i="14"/>
  <c r="M36" i="14" s="1"/>
  <c r="AA35" i="14"/>
  <c r="Y35" i="14"/>
  <c r="K35" i="14"/>
  <c r="F35" i="14"/>
  <c r="M35" i="14" s="1"/>
  <c r="Y34" i="14"/>
  <c r="AA34" i="14" s="1"/>
  <c r="K34" i="14"/>
  <c r="M34" i="14" s="1"/>
  <c r="F34" i="14"/>
  <c r="AA33" i="14"/>
  <c r="Y33" i="14"/>
  <c r="M33" i="14"/>
  <c r="K33" i="14"/>
  <c r="F33" i="14"/>
  <c r="Y32" i="14"/>
  <c r="AA32" i="14" s="1"/>
  <c r="M32" i="14"/>
  <c r="K32" i="14"/>
  <c r="F32" i="14"/>
  <c r="AA31" i="14"/>
  <c r="Y31" i="14"/>
  <c r="K31" i="14"/>
  <c r="F31" i="14"/>
  <c r="M31" i="14" s="1"/>
  <c r="AA30" i="14"/>
  <c r="Y30" i="14"/>
  <c r="K30" i="14"/>
  <c r="M30" i="14" s="1"/>
  <c r="F30" i="14"/>
  <c r="Y29" i="14"/>
  <c r="AA29" i="14" s="1"/>
  <c r="M29" i="14"/>
  <c r="K29" i="14"/>
  <c r="F29" i="14"/>
  <c r="Y28" i="14"/>
  <c r="AA28" i="14" s="1"/>
  <c r="K28" i="14"/>
  <c r="F28" i="14"/>
  <c r="M28" i="14" s="1"/>
  <c r="AA27" i="14"/>
  <c r="Y27" i="14"/>
  <c r="K27" i="14"/>
  <c r="F27" i="14"/>
  <c r="M27" i="14" s="1"/>
  <c r="Z26" i="14"/>
  <c r="W26" i="14"/>
  <c r="Y26" i="14" s="1"/>
  <c r="V26" i="14"/>
  <c r="U26" i="14"/>
  <c r="T26" i="14"/>
  <c r="S26" i="14"/>
  <c r="K26" i="14"/>
  <c r="F26" i="14"/>
  <c r="M26" i="14" s="1"/>
  <c r="AA25" i="14"/>
  <c r="Y25" i="14"/>
  <c r="T25" i="14"/>
  <c r="K25" i="14"/>
  <c r="M25" i="14" s="1"/>
  <c r="F25" i="14"/>
  <c r="F46" i="14" s="1"/>
  <c r="Y24" i="14"/>
  <c r="T24" i="14"/>
  <c r="AA24" i="14" s="1"/>
  <c r="L24" i="14"/>
  <c r="I24" i="14"/>
  <c r="H24" i="14"/>
  <c r="G24" i="14"/>
  <c r="U413" i="14" s="1"/>
  <c r="F24" i="14"/>
  <c r="E24" i="14"/>
  <c r="Y23" i="14"/>
  <c r="T23" i="14"/>
  <c r="AA23" i="14" s="1"/>
  <c r="J23" i="14"/>
  <c r="K23" i="14" s="1"/>
  <c r="M23" i="14" s="1"/>
  <c r="AA22" i="14"/>
  <c r="Y22" i="14"/>
  <c r="T22" i="14"/>
  <c r="K22" i="14"/>
  <c r="M22" i="14" s="1"/>
  <c r="J22" i="14"/>
  <c r="Y21" i="14"/>
  <c r="T21" i="14"/>
  <c r="AA21" i="14" s="1"/>
  <c r="M21" i="14"/>
  <c r="K21" i="14"/>
  <c r="J21" i="14"/>
  <c r="AA20" i="14"/>
  <c r="Y20" i="14"/>
  <c r="T20" i="14"/>
  <c r="K20" i="14"/>
  <c r="M20" i="14" s="1"/>
  <c r="J20" i="14"/>
  <c r="Y19" i="14"/>
  <c r="T19" i="14"/>
  <c r="AA19" i="14" s="1"/>
  <c r="J19" i="14"/>
  <c r="K19" i="14" s="1"/>
  <c r="M19" i="14" s="1"/>
  <c r="AA18" i="14"/>
  <c r="Y18" i="14"/>
  <c r="T18" i="14"/>
  <c r="K18" i="14"/>
  <c r="M18" i="14" s="1"/>
  <c r="J18" i="14"/>
  <c r="Y17" i="14"/>
  <c r="T17" i="14"/>
  <c r="AA17" i="14" s="1"/>
  <c r="M17" i="14"/>
  <c r="K17" i="14"/>
  <c r="J17" i="14"/>
  <c r="AA16" i="14"/>
  <c r="Y16" i="14"/>
  <c r="T16" i="14"/>
  <c r="K16" i="14"/>
  <c r="M16" i="14" s="1"/>
  <c r="J16" i="14"/>
  <c r="Y15" i="14"/>
  <c r="T15" i="14"/>
  <c r="AA15" i="14" s="1"/>
  <c r="J15" i="14"/>
  <c r="K15" i="14" s="1"/>
  <c r="M15" i="14" s="1"/>
  <c r="AA14" i="14"/>
  <c r="Y14" i="14"/>
  <c r="T14" i="14"/>
  <c r="K14" i="14"/>
  <c r="M14" i="14" s="1"/>
  <c r="J14" i="14"/>
  <c r="Y13" i="14"/>
  <c r="T13" i="14"/>
  <c r="AA13" i="14" s="1"/>
  <c r="M13" i="14"/>
  <c r="K13" i="14"/>
  <c r="J13" i="14"/>
  <c r="AA12" i="14"/>
  <c r="Y12" i="14"/>
  <c r="T12" i="14"/>
  <c r="K12" i="14"/>
  <c r="M12" i="14" s="1"/>
  <c r="J12" i="14"/>
  <c r="Y11" i="14"/>
  <c r="T11" i="14"/>
  <c r="AA11" i="14" s="1"/>
  <c r="J11" i="14"/>
  <c r="K11" i="14" s="1"/>
  <c r="M11" i="14" s="1"/>
  <c r="AA10" i="14"/>
  <c r="Y10" i="14"/>
  <c r="T10" i="14"/>
  <c r="K10" i="14"/>
  <c r="M10" i="14" s="1"/>
  <c r="J10" i="14"/>
  <c r="Y9" i="14"/>
  <c r="T9" i="14"/>
  <c r="AA9" i="14" s="1"/>
  <c r="M9" i="14"/>
  <c r="K9" i="14"/>
  <c r="J9" i="14"/>
  <c r="AA8" i="14"/>
  <c r="Y8" i="14"/>
  <c r="T8" i="14"/>
  <c r="K8" i="14"/>
  <c r="M8" i="14" s="1"/>
  <c r="J8" i="14"/>
  <c r="Y7" i="14"/>
  <c r="T7" i="14"/>
  <c r="AA7" i="14" s="1"/>
  <c r="J7" i="14"/>
  <c r="K7" i="14" s="1"/>
  <c r="R48" i="1"/>
  <c r="Q48" i="1"/>
  <c r="N48" i="1"/>
  <c r="M48" i="1"/>
  <c r="L48" i="1"/>
  <c r="K48" i="1"/>
  <c r="H48" i="1"/>
  <c r="G48" i="1"/>
  <c r="E48" i="1"/>
  <c r="D48" i="1"/>
  <c r="U47" i="1"/>
  <c r="T47" i="1"/>
  <c r="U46" i="1"/>
  <c r="T46" i="1"/>
  <c r="T45" i="1"/>
  <c r="S45" i="1"/>
  <c r="P45" i="1"/>
  <c r="I45" i="1"/>
  <c r="F45" i="1"/>
  <c r="J45" i="1" s="1"/>
  <c r="U45" i="1" s="1"/>
  <c r="S44" i="1"/>
  <c r="P44" i="1"/>
  <c r="J44" i="1"/>
  <c r="U44" i="1" s="1"/>
  <c r="I44" i="1"/>
  <c r="F44" i="1"/>
  <c r="T44" i="1" s="1"/>
  <c r="S43" i="1"/>
  <c r="P43" i="1"/>
  <c r="J43" i="1"/>
  <c r="U43" i="1" s="1"/>
  <c r="I43" i="1"/>
  <c r="F43" i="1"/>
  <c r="T43" i="1" s="1"/>
  <c r="T42" i="1"/>
  <c r="S42" i="1"/>
  <c r="P42" i="1"/>
  <c r="I42" i="1"/>
  <c r="J42" i="1" s="1"/>
  <c r="U42" i="1" s="1"/>
  <c r="F42" i="1"/>
  <c r="S41" i="1"/>
  <c r="O41" i="1"/>
  <c r="P41" i="1" s="1"/>
  <c r="I41" i="1"/>
  <c r="J41" i="1" s="1"/>
  <c r="U41" i="1" s="1"/>
  <c r="F41" i="1"/>
  <c r="T41" i="1" s="1"/>
  <c r="S40" i="1"/>
  <c r="O40" i="1"/>
  <c r="P40" i="1" s="1"/>
  <c r="I40" i="1"/>
  <c r="J40" i="1" s="1"/>
  <c r="U40" i="1" s="1"/>
  <c r="F40" i="1"/>
  <c r="T40" i="1" s="1"/>
  <c r="S39" i="1"/>
  <c r="P39" i="1"/>
  <c r="I39" i="1"/>
  <c r="F39" i="1"/>
  <c r="T39" i="1" s="1"/>
  <c r="S38" i="1"/>
  <c r="P38" i="1"/>
  <c r="I38" i="1"/>
  <c r="F38" i="1"/>
  <c r="J38" i="1" s="1"/>
  <c r="U38" i="1" s="1"/>
  <c r="S37" i="1"/>
  <c r="O37" i="1"/>
  <c r="P37" i="1" s="1"/>
  <c r="I37" i="1"/>
  <c r="F37" i="1"/>
  <c r="J37" i="1" s="1"/>
  <c r="U37" i="1" s="1"/>
  <c r="U36" i="1"/>
  <c r="T36" i="1"/>
  <c r="S36" i="1"/>
  <c r="P36" i="1"/>
  <c r="J36" i="1"/>
  <c r="I36" i="1"/>
  <c r="F36" i="1"/>
  <c r="U35" i="1"/>
  <c r="T35" i="1"/>
  <c r="S35" i="1"/>
  <c r="P35" i="1"/>
  <c r="O35" i="1"/>
  <c r="J35" i="1"/>
  <c r="I35" i="1"/>
  <c r="F35" i="1"/>
  <c r="T34" i="1"/>
  <c r="S34" i="1"/>
  <c r="P34" i="1"/>
  <c r="I34" i="1"/>
  <c r="J34" i="1" s="1"/>
  <c r="U34" i="1" s="1"/>
  <c r="F34" i="1"/>
  <c r="T33" i="1"/>
  <c r="S33" i="1"/>
  <c r="P33" i="1"/>
  <c r="I33" i="1"/>
  <c r="F33" i="1"/>
  <c r="J33" i="1" s="1"/>
  <c r="U33" i="1" s="1"/>
  <c r="S32" i="1"/>
  <c r="P32" i="1"/>
  <c r="O32" i="1"/>
  <c r="I32" i="1"/>
  <c r="F32" i="1"/>
  <c r="T32" i="1" s="1"/>
  <c r="S31" i="1"/>
  <c r="P31" i="1"/>
  <c r="O31" i="1"/>
  <c r="I31" i="1"/>
  <c r="F31" i="1"/>
  <c r="T31" i="1" s="1"/>
  <c r="S30" i="1"/>
  <c r="P30" i="1"/>
  <c r="O30" i="1"/>
  <c r="I30" i="1"/>
  <c r="F30" i="1"/>
  <c r="T30" i="1" s="1"/>
  <c r="S29" i="1"/>
  <c r="P29" i="1"/>
  <c r="J29" i="1"/>
  <c r="U29" i="1" s="1"/>
  <c r="I29" i="1"/>
  <c r="F29" i="1"/>
  <c r="T29" i="1" s="1"/>
  <c r="S28" i="1"/>
  <c r="P28" i="1"/>
  <c r="J28" i="1"/>
  <c r="U28" i="1" s="1"/>
  <c r="I28" i="1"/>
  <c r="F28" i="1"/>
  <c r="T28" i="1" s="1"/>
  <c r="T27" i="1"/>
  <c r="S27" i="1"/>
  <c r="P27" i="1"/>
  <c r="I27" i="1"/>
  <c r="J27" i="1" s="1"/>
  <c r="U27" i="1" s="1"/>
  <c r="F27" i="1"/>
  <c r="S26" i="1"/>
  <c r="P26" i="1"/>
  <c r="I26" i="1"/>
  <c r="F26" i="1"/>
  <c r="T26" i="1" s="1"/>
  <c r="S25" i="1"/>
  <c r="P25" i="1"/>
  <c r="O25" i="1"/>
  <c r="I25" i="1"/>
  <c r="F25" i="1"/>
  <c r="J25" i="1" s="1"/>
  <c r="U25" i="1" s="1"/>
  <c r="S24" i="1"/>
  <c r="P24" i="1"/>
  <c r="I24" i="1"/>
  <c r="F24" i="1"/>
  <c r="J24" i="1" s="1"/>
  <c r="U24" i="1" s="1"/>
  <c r="U23" i="1"/>
  <c r="T23" i="1"/>
  <c r="S23" i="1"/>
  <c r="P23" i="1"/>
  <c r="J23" i="1"/>
  <c r="I23" i="1"/>
  <c r="F23" i="1"/>
  <c r="T22" i="1"/>
  <c r="S22" i="1"/>
  <c r="P22" i="1"/>
  <c r="I22" i="1"/>
  <c r="J22" i="1" s="1"/>
  <c r="U22" i="1" s="1"/>
  <c r="F22" i="1"/>
  <c r="T21" i="1"/>
  <c r="S21" i="1"/>
  <c r="P21" i="1"/>
  <c r="O21" i="1"/>
  <c r="I21" i="1"/>
  <c r="J21" i="1" s="1"/>
  <c r="U21" i="1" s="1"/>
  <c r="F21" i="1"/>
  <c r="T20" i="1"/>
  <c r="S20" i="1"/>
  <c r="P20" i="1"/>
  <c r="I20" i="1"/>
  <c r="F20" i="1"/>
  <c r="J20" i="1" s="1"/>
  <c r="U20" i="1" s="1"/>
  <c r="S19" i="1"/>
  <c r="P19" i="1"/>
  <c r="O19" i="1"/>
  <c r="I19" i="1"/>
  <c r="F19" i="1"/>
  <c r="T19" i="1" s="1"/>
  <c r="S18" i="1"/>
  <c r="P18" i="1"/>
  <c r="O18" i="1"/>
  <c r="I18" i="1"/>
  <c r="F18" i="1"/>
  <c r="T18" i="1" s="1"/>
  <c r="S17" i="1"/>
  <c r="P17" i="1"/>
  <c r="J17" i="1"/>
  <c r="U17" i="1" s="1"/>
  <c r="I17" i="1"/>
  <c r="F17" i="1"/>
  <c r="T17" i="1" s="1"/>
  <c r="S16" i="1"/>
  <c r="O16" i="1"/>
  <c r="P16" i="1" s="1"/>
  <c r="U16" i="1" s="1"/>
  <c r="J16" i="1"/>
  <c r="I16" i="1"/>
  <c r="F16" i="1"/>
  <c r="T16" i="1" s="1"/>
  <c r="S15" i="1"/>
  <c r="O15" i="1"/>
  <c r="P15" i="1" s="1"/>
  <c r="U15" i="1" s="1"/>
  <c r="J15" i="1"/>
  <c r="I15" i="1"/>
  <c r="F15" i="1"/>
  <c r="T15" i="1" s="1"/>
  <c r="S14" i="1"/>
  <c r="P14" i="1"/>
  <c r="J14" i="1"/>
  <c r="U14" i="1" s="1"/>
  <c r="I14" i="1"/>
  <c r="F14" i="1"/>
  <c r="T14" i="1" s="1"/>
  <c r="T13" i="1"/>
  <c r="S13" i="1"/>
  <c r="P13" i="1"/>
  <c r="I13" i="1"/>
  <c r="J13" i="1" s="1"/>
  <c r="U13" i="1" s="1"/>
  <c r="F13" i="1"/>
  <c r="S12" i="1"/>
  <c r="O12" i="1"/>
  <c r="P12" i="1" s="1"/>
  <c r="I12" i="1"/>
  <c r="J12" i="1" s="1"/>
  <c r="U12" i="1" s="1"/>
  <c r="F12" i="1"/>
  <c r="T12" i="1" s="1"/>
  <c r="S11" i="1"/>
  <c r="S48" i="1" s="1"/>
  <c r="P11" i="1"/>
  <c r="I11" i="1"/>
  <c r="F11" i="1"/>
  <c r="T11" i="1" s="1"/>
  <c r="S10" i="1"/>
  <c r="P10" i="1"/>
  <c r="O10" i="1"/>
  <c r="O48" i="1" s="1"/>
  <c r="I10" i="1"/>
  <c r="I48" i="1" s="1"/>
  <c r="F10" i="1"/>
  <c r="J10" i="1" s="1"/>
  <c r="H33" i="4"/>
  <c r="G33" i="4"/>
  <c r="F33" i="4"/>
  <c r="D33" i="4"/>
  <c r="C33" i="4"/>
  <c r="I32" i="4"/>
  <c r="E32" i="4"/>
  <c r="I31" i="4"/>
  <c r="E31" i="4"/>
  <c r="I30" i="4"/>
  <c r="E30" i="4"/>
  <c r="E29" i="4"/>
  <c r="I29" i="4" s="1"/>
  <c r="I28" i="4"/>
  <c r="I33" i="4" s="1"/>
  <c r="E28" i="4"/>
  <c r="E33" i="4" s="1"/>
  <c r="F21" i="4"/>
  <c r="E21" i="4"/>
  <c r="D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1" i="4" s="1"/>
  <c r="G5" i="8"/>
  <c r="F6" i="8" s="1"/>
  <c r="F5" i="8"/>
  <c r="F16" i="8" s="1"/>
  <c r="C1" i="8"/>
  <c r="B1" i="8"/>
  <c r="P48" i="1" l="1"/>
  <c r="AA26" i="14"/>
  <c r="U10" i="1"/>
  <c r="K24" i="14"/>
  <c r="M7" i="14"/>
  <c r="F14" i="8"/>
  <c r="F48" i="1"/>
  <c r="B5" i="8"/>
  <c r="T10" i="1"/>
  <c r="T48" i="1" s="1"/>
  <c r="J18" i="1"/>
  <c r="U18" i="1" s="1"/>
  <c r="J19" i="1"/>
  <c r="U19" i="1" s="1"/>
  <c r="T24" i="1"/>
  <c r="T25" i="1"/>
  <c r="J30" i="1"/>
  <c r="U30" i="1" s="1"/>
  <c r="J31" i="1"/>
  <c r="U31" i="1" s="1"/>
  <c r="J32" i="1"/>
  <c r="U32" i="1" s="1"/>
  <c r="T38" i="1"/>
  <c r="Z413" i="14"/>
  <c r="K100" i="14"/>
  <c r="T105" i="14"/>
  <c r="AA103" i="14"/>
  <c r="J130" i="14"/>
  <c r="F154" i="14"/>
  <c r="M154" i="14" s="1"/>
  <c r="K182" i="14"/>
  <c r="M182" i="14" s="1"/>
  <c r="T204" i="14"/>
  <c r="AA204" i="14" s="1"/>
  <c r="M195" i="14"/>
  <c r="J260" i="14"/>
  <c r="X306" i="14"/>
  <c r="Y289" i="14"/>
  <c r="AA330" i="14"/>
  <c r="AA335" i="14"/>
  <c r="T354" i="14"/>
  <c r="J24" i="14"/>
  <c r="C5" i="8"/>
  <c r="B6" i="8" s="1"/>
  <c r="F9" i="8"/>
  <c r="F13" i="8"/>
  <c r="F17" i="8"/>
  <c r="T37" i="1"/>
  <c r="S413" i="14"/>
  <c r="Y61" i="14"/>
  <c r="AA61" i="14" s="1"/>
  <c r="AA94" i="14"/>
  <c r="AA105" i="14"/>
  <c r="AA124" i="14"/>
  <c r="K130" i="14"/>
  <c r="M142" i="14"/>
  <c r="M147" i="14"/>
  <c r="Y204" i="14"/>
  <c r="M186" i="14"/>
  <c r="M192" i="14"/>
  <c r="AA216" i="14"/>
  <c r="AA227" i="14"/>
  <c r="AA250" i="14"/>
  <c r="K260" i="14"/>
  <c r="M260" i="14" s="1"/>
  <c r="AA404" i="14"/>
  <c r="K46" i="14"/>
  <c r="M46" i="14" s="1"/>
  <c r="M281" i="14"/>
  <c r="K295" i="14"/>
  <c r="M100" i="14"/>
  <c r="T223" i="14"/>
  <c r="AA223" i="14" s="1"/>
  <c r="AA205" i="14"/>
  <c r="AA254" i="14"/>
  <c r="F18" i="8"/>
  <c r="Y122" i="14"/>
  <c r="X183" i="14"/>
  <c r="J11" i="1"/>
  <c r="U11" i="1" s="1"/>
  <c r="J26" i="1"/>
  <c r="U26" i="1" s="1"/>
  <c r="J39" i="1"/>
  <c r="U39" i="1" s="1"/>
  <c r="V413" i="14"/>
  <c r="Y68" i="14"/>
  <c r="AA68" i="14" s="1"/>
  <c r="AA98" i="14"/>
  <c r="AA102" i="14"/>
  <c r="AA106" i="14"/>
  <c r="AA122" i="14"/>
  <c r="M152" i="14"/>
  <c r="J201" i="14"/>
  <c r="M191" i="14"/>
  <c r="M194" i="14"/>
  <c r="M200" i="14"/>
  <c r="M302" i="14"/>
  <c r="K363" i="14"/>
  <c r="M363" i="14" s="1"/>
  <c r="AA84" i="14"/>
  <c r="M130" i="14"/>
  <c r="M277" i="14"/>
  <c r="F11" i="8"/>
  <c r="F15" i="8"/>
  <c r="F19" i="8"/>
  <c r="W413" i="14"/>
  <c r="Y83" i="14"/>
  <c r="AA83" i="14" s="1"/>
  <c r="AA95" i="14"/>
  <c r="K121" i="14"/>
  <c r="M121" i="14" s="1"/>
  <c r="M101" i="14"/>
  <c r="J154" i="14"/>
  <c r="Y157" i="14"/>
  <c r="AA157" i="14" s="1"/>
  <c r="M146" i="14"/>
  <c r="AA150" i="14"/>
  <c r="K201" i="14"/>
  <c r="M201" i="14" s="1"/>
  <c r="M187" i="14"/>
  <c r="AA198" i="14"/>
  <c r="M235" i="14"/>
  <c r="F10" i="8"/>
  <c r="J78" i="14"/>
  <c r="K154" i="14"/>
  <c r="X223" i="14"/>
  <c r="F8" i="8"/>
  <c r="F12" i="8"/>
  <c r="K47" i="14"/>
  <c r="AA87" i="14"/>
  <c r="M131" i="14"/>
  <c r="M151" i="14"/>
  <c r="M387" i="14"/>
  <c r="Y223" i="14"/>
  <c r="F241" i="14"/>
  <c r="M241" i="14" s="1"/>
  <c r="AA235" i="14"/>
  <c r="AA242" i="14"/>
  <c r="Y330" i="14"/>
  <c r="Y354" i="14"/>
  <c r="AA411" i="14"/>
  <c r="AA212" i="14"/>
  <c r="AA220" i="14"/>
  <c r="K241" i="14"/>
  <c r="AA260" i="14"/>
  <c r="AA270" i="14"/>
  <c r="M299" i="14"/>
  <c r="AA338" i="14"/>
  <c r="AA346" i="14"/>
  <c r="AA354" i="14"/>
  <c r="Y371" i="14"/>
  <c r="AA371" i="14" s="1"/>
  <c r="Y158" i="14"/>
  <c r="M295" i="14"/>
  <c r="J227" i="14"/>
  <c r="AA207" i="14"/>
  <c r="AA215" i="14"/>
  <c r="AA224" i="14"/>
  <c r="AA231" i="14"/>
  <c r="M239" i="14"/>
  <c r="AA246" i="14"/>
  <c r="K277" i="14"/>
  <c r="M296" i="14"/>
  <c r="F307" i="14"/>
  <c r="M308" i="14"/>
  <c r="K335" i="14"/>
  <c r="M335" i="14" s="1"/>
  <c r="K387" i="14"/>
  <c r="K227" i="14"/>
  <c r="M227" i="14" s="1"/>
  <c r="AA234" i="14"/>
  <c r="AA241" i="14"/>
  <c r="T288" i="14"/>
  <c r="AA288" i="14" s="1"/>
  <c r="AA261" i="14"/>
  <c r="K307" i="14"/>
  <c r="X330" i="14"/>
  <c r="Y310" i="14"/>
  <c r="AA310" i="14" s="1"/>
  <c r="F413" i="14"/>
  <c r="AA389" i="14"/>
  <c r="I43" i="12"/>
  <c r="AA239" i="14"/>
  <c r="AA253" i="14"/>
  <c r="AA269" i="14"/>
  <c r="M298" i="14"/>
  <c r="K7" i="12"/>
  <c r="D43" i="12"/>
  <c r="M364" i="14"/>
  <c r="AA408" i="14"/>
  <c r="K6" i="12"/>
  <c r="K43" i="12" s="1"/>
  <c r="B18" i="8" l="1"/>
  <c r="B19" i="8"/>
  <c r="B15" i="8"/>
  <c r="B11" i="8"/>
  <c r="B10" i="8"/>
  <c r="B14" i="8"/>
  <c r="B12" i="8"/>
  <c r="B17" i="8"/>
  <c r="B13" i="8"/>
  <c r="B9" i="8"/>
  <c r="B16" i="8"/>
  <c r="B8" i="8"/>
  <c r="AA289" i="14"/>
  <c r="Y306" i="14"/>
  <c r="AA306" i="14" s="1"/>
  <c r="J48" i="1"/>
  <c r="Y413" i="14"/>
  <c r="T413" i="14"/>
  <c r="U48" i="1"/>
  <c r="K78" i="14"/>
  <c r="M78" i="14" s="1"/>
  <c r="M47" i="14"/>
  <c r="M307" i="14"/>
  <c r="Y183" i="14"/>
  <c r="AA183" i="14" s="1"/>
  <c r="AA158" i="14"/>
  <c r="X413" i="14"/>
  <c r="M24" i="14"/>
  <c r="AA413" i="14" l="1"/>
</calcChain>
</file>

<file path=xl/sharedStrings.xml><?xml version="1.0" encoding="utf-8"?>
<sst xmlns="http://schemas.openxmlformats.org/spreadsheetml/2006/main" count="3056" uniqueCount="956">
  <si>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</si>
  <si>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</si>
  <si>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</si>
  <si>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</si>
  <si>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</si>
  <si>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</si>
  <si>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</si>
  <si>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</si>
  <si>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</si>
  <si>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</si>
  <si>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</si>
  <si>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</si>
  <si>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</si>
  <si>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</si>
  <si>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</si>
  <si>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</si>
  <si>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</si>
  <si>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</si>
  <si>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</si>
  <si>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</si>
  <si>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February, 2023 Shared in March, 2023</t>
  </si>
  <si>
    <t>S/n</t>
  </si>
  <si>
    <t>Beneficiaries</t>
  </si>
  <si>
    <t>Statutory</t>
  </si>
  <si>
    <t>Distribution of ₦120 Billion from Forex Equalization</t>
  </si>
  <si>
    <t>Electronic Money Transfer Levy (EMTL)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</si>
  <si>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</si>
  <si>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</si>
  <si>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</si>
  <si>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</si>
  <si>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</si>
  <si>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</si>
  <si>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</si>
  <si>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</si>
  <si>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</si>
  <si>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</si>
  <si>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FIRS Refund on Cost of Collection</t>
  </si>
  <si>
    <t>Transfer to NMDPRA</t>
  </si>
  <si>
    <t>Refund of WHT and Stamp Duty IFO States 2/2</t>
  </si>
  <si>
    <t>13% Derivation Refund to Oil Producing States</t>
  </si>
  <si>
    <t>13% Refunds on Subsidy, Priority Projects  2023</t>
  </si>
  <si>
    <t xml:space="preserve">13% Refunds on Subsidy, Priority Projects </t>
  </si>
  <si>
    <t>North East Development Commission</t>
  </si>
  <si>
    <t>TOTAL</t>
  </si>
  <si>
    <t>Distribution of Revenue Allocation to FGN by Federation Account Allocation Committee for the Month of February, 2023 Shared in March, 2023</t>
  </si>
  <si>
    <t>Table II</t>
  </si>
  <si>
    <t>4=2-3</t>
  </si>
  <si>
    <t>Gross Statutory Allocation</t>
  </si>
  <si>
    <t>Less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</si>
  <si>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</si>
  <si>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</si>
  <si>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</si>
  <si>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</si>
  <si>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</si>
  <si>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</si>
  <si>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</si>
  <si>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</si>
  <si>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</si>
  <si>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Dr. (Mrs)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</si>
  <si>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</si>
  <si>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</si>
  <si>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</si>
  <si>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</si>
  <si>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</si>
  <si>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February,  2023 shared in March, 2023</t>
  </si>
  <si>
    <t>6=4+5</t>
  </si>
  <si>
    <t>10=6-(7+8+9)</t>
  </si>
  <si>
    <t>20=6+11+12+13</t>
  </si>
  <si>
    <t>21=10+11+12+13+18</t>
  </si>
  <si>
    <t>No. of LGCs</t>
  </si>
  <si>
    <t>Statutory Allocation</t>
  </si>
  <si>
    <t>13% Share of Derivation (Net)</t>
  </si>
  <si>
    <t>Gross Total</t>
  </si>
  <si>
    <t>Deductions</t>
  </si>
  <si>
    <t>Distribution of ₦120 Billion from forex Equalisation</t>
  </si>
  <si>
    <t>Refund of WHT and Stamp Duty to States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</si>
  <si>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</si>
  <si>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</si>
  <si>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</si>
  <si>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</si>
  <si>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</si>
  <si>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</si>
  <si>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</si>
  <si>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</si>
  <si>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</si>
  <si>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</si>
  <si>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</si>
  <si>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</si>
  <si>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</si>
  <si>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</si>
  <si>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</si>
  <si>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</si>
  <si>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</si>
  <si>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</si>
  <si>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</si>
  <si>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</si>
  <si>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</si>
  <si>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</si>
  <si>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</si>
  <si>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</si>
  <si>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</si>
  <si>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</si>
  <si>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</si>
  <si>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</si>
  <si>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</si>
  <si>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</si>
  <si>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</si>
  <si>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</si>
  <si>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</si>
  <si>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</si>
  <si>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</si>
  <si>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</si>
  <si>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</si>
  <si>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</si>
  <si>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</si>
  <si>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</si>
  <si>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</si>
  <si>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</si>
  <si>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</si>
  <si>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</si>
  <si>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</si>
  <si>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</si>
  <si>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</si>
  <si>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 ABUJA</t>
  </si>
  <si>
    <t>GOVERNORS FORUM</t>
  </si>
  <si>
    <t>Total (States/LGCs)</t>
  </si>
  <si>
    <t>Office of the Accountant-General of the Federation</t>
  </si>
  <si>
    <t xml:space="preserve"> Distribution  of Revenue Allocation to Local Government Councils by Federation Account Allocation Committee for the Month of February, 2023 shared in March, 2023</t>
  </si>
  <si>
    <t>States</t>
  </si>
  <si>
    <t>Local Government Councils</t>
  </si>
  <si>
    <t>Deduction</t>
  </si>
  <si>
    <t>Distribution of ₦120 Billion from FOREX Equalisation</t>
  </si>
  <si>
    <t>Total Ecological Funds</t>
  </si>
  <si>
    <t>Value Added Tax</t>
  </si>
  <si>
    <t>Total Allocation</t>
  </si>
  <si>
    <t>State</t>
  </si>
  <si>
    <t>Distribution of ₦120Billion from FOREX Equalization</t>
  </si>
  <si>
    <t>Electronic Money Transfer Levy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</si>
  <si>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</si>
  <si>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</si>
  <si>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</si>
  <si>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</si>
  <si>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</si>
  <si>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</si>
  <si>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</si>
  <si>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</si>
  <si>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</si>
  <si>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</si>
  <si>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</si>
  <si>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</si>
  <si>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</si>
  <si>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</si>
  <si>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</si>
  <si>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</si>
  <si>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</si>
  <si>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</si>
  <si>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</si>
  <si>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</si>
  <si>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</si>
  <si>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</si>
  <si>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</si>
  <si>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</si>
  <si>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</si>
  <si>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</si>
  <si>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</si>
  <si>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</si>
  <si>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</si>
  <si>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</si>
  <si>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</si>
  <si>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</si>
  <si>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</si>
  <si>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</si>
  <si>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</si>
  <si>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</si>
  <si>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</si>
  <si>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</si>
  <si>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</si>
  <si>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</si>
  <si>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</si>
  <si>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</si>
  <si>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</si>
  <si>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</si>
  <si>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</si>
  <si>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</si>
  <si>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</si>
  <si>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</si>
  <si>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</si>
  <si>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</si>
  <si>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</si>
  <si>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</si>
  <si>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</si>
  <si>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</si>
  <si>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</si>
  <si>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</si>
  <si>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</si>
  <si>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</si>
  <si>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</si>
  <si>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</si>
  <si>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</si>
  <si>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</si>
  <si>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</si>
  <si>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</si>
  <si>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</si>
  <si>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</si>
  <si>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</si>
  <si>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</si>
  <si>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</si>
  <si>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</si>
  <si>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</si>
  <si>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</si>
  <si>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</si>
  <si>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</si>
  <si>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</si>
  <si>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</si>
  <si>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</si>
  <si>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</si>
  <si>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</si>
  <si>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</si>
  <si>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</si>
  <si>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</si>
  <si>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</si>
  <si>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</si>
  <si>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</si>
  <si>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</si>
  <si>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</si>
  <si>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</si>
  <si>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</si>
  <si>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</si>
  <si>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</si>
  <si>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</si>
  <si>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</si>
  <si>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</si>
  <si>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</si>
  <si>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</si>
  <si>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</si>
  <si>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</si>
  <si>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</si>
  <si>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</si>
  <si>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</si>
  <si>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</si>
  <si>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</si>
  <si>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</si>
  <si>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</si>
  <si>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</si>
  <si>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</si>
  <si>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</si>
  <si>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</si>
  <si>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</si>
  <si>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</si>
  <si>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</si>
  <si>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</si>
  <si>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</si>
  <si>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</si>
  <si>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</si>
  <si>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</si>
  <si>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</si>
  <si>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</si>
  <si>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</si>
  <si>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</si>
  <si>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</si>
  <si>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</si>
  <si>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</si>
  <si>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</si>
  <si>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</si>
  <si>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</si>
  <si>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</si>
  <si>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</si>
  <si>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</si>
  <si>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</si>
  <si>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</si>
  <si>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</si>
  <si>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</si>
  <si>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</si>
  <si>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</si>
  <si>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</si>
  <si>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</si>
  <si>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</si>
  <si>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</si>
  <si>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</si>
  <si>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</si>
  <si>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</si>
  <si>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</si>
  <si>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</si>
  <si>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</si>
  <si>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</si>
  <si>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</si>
  <si>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</si>
  <si>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</si>
  <si>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</si>
  <si>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</si>
  <si>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</si>
  <si>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</si>
  <si>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</si>
  <si>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</si>
  <si>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</si>
  <si>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</si>
  <si>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</si>
  <si>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</si>
  <si>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</si>
  <si>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</si>
  <si>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</si>
  <si>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</si>
  <si>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</si>
  <si>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</si>
  <si>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</si>
  <si>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</si>
  <si>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</si>
  <si>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</si>
  <si>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</si>
  <si>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</si>
  <si>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</si>
  <si>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</si>
  <si>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</si>
  <si>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</si>
  <si>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</si>
  <si>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</si>
  <si>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</si>
  <si>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</si>
  <si>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</si>
  <si>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</si>
  <si>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</si>
  <si>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</si>
  <si>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</si>
  <si>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</si>
  <si>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</si>
  <si>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</si>
  <si>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</si>
  <si>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</si>
  <si>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</si>
  <si>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</si>
  <si>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</si>
  <si>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</si>
  <si>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</si>
  <si>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</si>
  <si>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</si>
  <si>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</si>
  <si>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</si>
  <si>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</si>
  <si>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</si>
  <si>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</si>
  <si>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</si>
  <si>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</si>
  <si>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</si>
  <si>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</si>
  <si>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</si>
  <si>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</si>
  <si>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</si>
  <si>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</si>
  <si>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</si>
  <si>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</si>
  <si>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</si>
  <si>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</si>
  <si>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</si>
  <si>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</si>
  <si>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</si>
  <si>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</si>
  <si>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</si>
  <si>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</si>
  <si>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</si>
  <si>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</si>
  <si>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</si>
  <si>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</si>
  <si>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</si>
  <si>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</si>
  <si>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</si>
  <si>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</si>
  <si>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</si>
  <si>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</si>
  <si>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</si>
  <si>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</si>
  <si>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</si>
  <si>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</si>
  <si>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</si>
  <si>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</si>
  <si>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</si>
  <si>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</si>
  <si>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</si>
  <si>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</si>
  <si>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</si>
  <si>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</si>
  <si>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</si>
  <si>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</si>
  <si>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</si>
  <si>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</si>
  <si>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</si>
  <si>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</si>
  <si>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</si>
  <si>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</si>
  <si>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</si>
  <si>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</si>
  <si>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</si>
  <si>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</si>
  <si>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</si>
  <si>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</si>
  <si>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</si>
  <si>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</si>
  <si>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</si>
  <si>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</si>
  <si>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</si>
  <si>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</si>
  <si>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</si>
  <si>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</si>
  <si>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</si>
  <si>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</si>
  <si>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</si>
  <si>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</si>
  <si>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</si>
  <si>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</si>
  <si>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</si>
  <si>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</si>
  <si>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</si>
  <si>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</si>
  <si>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</si>
  <si>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</si>
  <si>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</si>
  <si>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</si>
  <si>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</si>
  <si>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</si>
  <si>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</si>
  <si>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</si>
  <si>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</si>
  <si>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</si>
  <si>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</si>
  <si>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</si>
  <si>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</si>
  <si>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</si>
  <si>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</si>
  <si>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</si>
  <si>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</si>
  <si>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</si>
  <si>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</si>
  <si>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</si>
  <si>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</si>
  <si>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</si>
  <si>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</si>
  <si>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</si>
  <si>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</si>
  <si>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</si>
  <si>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</si>
  <si>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</si>
  <si>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</si>
  <si>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</si>
  <si>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</si>
  <si>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</si>
  <si>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</si>
  <si>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</si>
  <si>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</si>
  <si>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</si>
  <si>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</si>
  <si>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</si>
  <si>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</si>
  <si>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</si>
  <si>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</si>
  <si>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</si>
  <si>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</si>
  <si>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</si>
  <si>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</si>
  <si>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</si>
  <si>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</si>
  <si>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</si>
  <si>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</si>
  <si>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</si>
  <si>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</si>
  <si>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</si>
  <si>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</si>
  <si>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</si>
  <si>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</si>
  <si>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</si>
  <si>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</si>
  <si>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</si>
  <si>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</si>
  <si>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</si>
  <si>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</si>
  <si>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</si>
  <si>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</si>
  <si>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</si>
  <si>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</si>
  <si>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</si>
  <si>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</si>
  <si>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</si>
  <si>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</si>
  <si>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</si>
  <si>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</si>
  <si>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</si>
  <si>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</si>
  <si>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</si>
  <si>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</si>
  <si>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</si>
  <si>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</si>
  <si>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</si>
  <si>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</si>
  <si>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</si>
  <si>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</si>
  <si>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</si>
  <si>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</si>
  <si>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</si>
  <si>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</si>
  <si>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</si>
  <si>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</si>
  <si>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</si>
  <si>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</si>
  <si>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</si>
  <si>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</si>
  <si>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</si>
  <si>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</si>
  <si>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</si>
  <si>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</si>
  <si>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</si>
  <si>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</si>
  <si>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</si>
  <si>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</si>
  <si>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</si>
  <si>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</si>
  <si>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</si>
  <si>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</si>
  <si>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</si>
  <si>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</si>
  <si>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</si>
  <si>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</si>
  <si>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</si>
  <si>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</si>
  <si>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</si>
  <si>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</si>
  <si>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</si>
  <si>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</si>
  <si>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</si>
  <si>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</si>
  <si>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</si>
  <si>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</si>
  <si>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</si>
  <si>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</si>
  <si>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</si>
  <si>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</si>
  <si>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</si>
  <si>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</si>
  <si>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</si>
  <si>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</si>
  <si>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</si>
  <si>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</si>
  <si>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</si>
  <si>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</si>
  <si>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</si>
  <si>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</si>
  <si>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</si>
  <si>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</si>
  <si>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</si>
  <si>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</si>
  <si>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</si>
  <si>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</si>
  <si>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</si>
  <si>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</si>
  <si>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</si>
  <si>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</si>
  <si>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</si>
  <si>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</si>
  <si>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</si>
  <si>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</si>
  <si>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</si>
  <si>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</si>
  <si>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</si>
  <si>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</si>
  <si>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</si>
  <si>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</si>
  <si>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</si>
  <si>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</si>
  <si>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</si>
  <si>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</si>
  <si>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</si>
  <si>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</si>
  <si>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</si>
  <si>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</si>
  <si>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</si>
  <si>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</si>
  <si>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</si>
  <si>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</si>
  <si>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</si>
  <si>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</si>
  <si>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</si>
  <si>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</si>
  <si>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</si>
  <si>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</si>
  <si>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</si>
  <si>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</si>
  <si>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</si>
  <si>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</si>
  <si>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</si>
  <si>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</si>
  <si>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</si>
  <si>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</si>
  <si>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</si>
  <si>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</si>
  <si>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</si>
  <si>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</si>
  <si>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</si>
  <si>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</si>
  <si>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</si>
  <si>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</si>
  <si>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</si>
  <si>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</si>
  <si>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</si>
  <si>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</si>
  <si>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</si>
  <si>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</si>
  <si>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</si>
  <si>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</si>
  <si>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</si>
  <si>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</si>
  <si>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</si>
  <si>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</si>
  <si>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</si>
  <si>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</si>
  <si>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</si>
  <si>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</si>
  <si>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</si>
  <si>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</si>
  <si>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</si>
  <si>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</si>
  <si>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</si>
  <si>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</si>
  <si>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</si>
  <si>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</si>
  <si>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</si>
  <si>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</si>
  <si>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</si>
  <si>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</si>
  <si>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</si>
  <si>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</si>
  <si>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</si>
  <si>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</si>
  <si>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</si>
  <si>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</si>
  <si>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</si>
  <si>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</si>
  <si>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</si>
  <si>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</si>
  <si>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</si>
  <si>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</si>
  <si>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</si>
  <si>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</si>
  <si>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</si>
  <si>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</si>
  <si>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</si>
  <si>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</si>
  <si>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</si>
  <si>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</si>
  <si>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</si>
  <si>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</si>
  <si>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</si>
  <si>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</si>
  <si>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</si>
  <si>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</si>
  <si>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</si>
  <si>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</si>
  <si>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</si>
  <si>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</si>
  <si>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</si>
  <si>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</si>
  <si>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</si>
  <si>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</si>
  <si>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</si>
  <si>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</si>
  <si>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</si>
  <si>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</si>
  <si>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</si>
  <si>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</si>
  <si>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</si>
  <si>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</si>
  <si>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</si>
  <si>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</si>
  <si>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</si>
  <si>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</si>
  <si>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</si>
  <si>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</si>
  <si>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</si>
  <si>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</si>
  <si>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</si>
  <si>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</si>
  <si>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</si>
  <si>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</si>
  <si>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</si>
  <si>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</si>
  <si>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</si>
  <si>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</si>
  <si>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</si>
  <si>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</si>
  <si>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</si>
  <si>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</si>
  <si>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</si>
  <si>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</si>
  <si>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</si>
  <si>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</si>
  <si>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</si>
  <si>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</si>
  <si>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</si>
  <si>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</si>
  <si>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</si>
  <si>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</si>
  <si>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</si>
  <si>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</si>
  <si>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</si>
  <si>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</si>
  <si>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</si>
  <si>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</si>
  <si>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</si>
  <si>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</si>
  <si>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</si>
  <si>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</si>
  <si>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</si>
  <si>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</si>
  <si>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</si>
  <si>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</si>
  <si>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</si>
  <si>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</si>
  <si>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</si>
  <si>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</si>
  <si>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</si>
  <si>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</si>
  <si>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</si>
  <si>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</si>
  <si>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</si>
  <si>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</si>
  <si>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</si>
  <si>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</si>
  <si>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</si>
  <si>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</si>
  <si>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</si>
  <si>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</si>
  <si>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</si>
  <si>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</si>
  <si>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</si>
  <si>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</si>
  <si>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</si>
  <si>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</si>
  <si>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</si>
  <si>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</si>
  <si>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</si>
  <si>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</si>
  <si>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</si>
  <si>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</si>
  <si>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</si>
  <si>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</si>
  <si>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</si>
  <si>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</si>
  <si>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</si>
  <si>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</si>
  <si>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</si>
  <si>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</si>
  <si>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</si>
  <si>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</si>
  <si>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</si>
  <si>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</si>
  <si>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</si>
  <si>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</si>
  <si>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</si>
  <si>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</si>
  <si>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</si>
  <si>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</si>
  <si>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</si>
  <si>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</si>
  <si>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</si>
  <si>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</si>
  <si>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</si>
  <si>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</si>
  <si>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</si>
  <si>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</si>
  <si>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</si>
  <si>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</si>
  <si>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</si>
  <si>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</si>
  <si>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</si>
  <si>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</si>
  <si>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</si>
  <si>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</si>
  <si>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</si>
  <si>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</si>
  <si>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</si>
  <si>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</si>
  <si>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</si>
  <si>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</si>
  <si>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</si>
  <si>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</si>
  <si>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</si>
  <si>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</si>
  <si>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</si>
  <si>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</si>
  <si>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</si>
  <si>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</si>
  <si>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</si>
  <si>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</si>
  <si>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</si>
  <si>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</si>
  <si>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</si>
  <si>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</si>
  <si>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</si>
  <si>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</si>
  <si>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</si>
  <si>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</si>
  <si>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</si>
  <si>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</si>
  <si>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</si>
  <si>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</si>
  <si>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</si>
  <si>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</si>
  <si>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</si>
  <si>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</si>
  <si>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</si>
  <si>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</si>
  <si>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</si>
  <si>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</si>
  <si>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</si>
  <si>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</si>
  <si>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</si>
  <si>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</si>
  <si>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</si>
  <si>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</si>
  <si>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</si>
  <si>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</si>
  <si>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</si>
  <si>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</si>
  <si>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</si>
  <si>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</si>
  <si>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</si>
  <si>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</si>
  <si>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</si>
  <si>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</si>
  <si>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</si>
  <si>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</si>
  <si>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</si>
  <si>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</si>
  <si>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</si>
  <si>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</si>
  <si>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</si>
  <si>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</si>
  <si>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</si>
  <si>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</si>
  <si>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</si>
  <si>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</si>
  <si>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</si>
  <si>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</si>
  <si>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</si>
  <si>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</si>
  <si>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</si>
  <si>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</si>
  <si>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</si>
  <si>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</si>
  <si>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</si>
  <si>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</si>
  <si>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</si>
  <si>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</si>
  <si>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</si>
  <si>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</si>
  <si>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</si>
  <si>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</si>
  <si>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</si>
  <si>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</si>
  <si>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</si>
  <si>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</si>
  <si>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</si>
  <si>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</si>
  <si>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</si>
  <si>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</si>
  <si>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</si>
  <si>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</si>
  <si>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</si>
  <si>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</si>
  <si>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</si>
  <si>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</si>
  <si>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</si>
  <si>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</si>
  <si>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</si>
  <si>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</si>
  <si>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</si>
  <si>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</si>
  <si>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</si>
  <si>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</si>
  <si>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</si>
  <si>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</si>
  <si>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</si>
  <si>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</si>
  <si>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</si>
  <si>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</si>
  <si>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</si>
  <si>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</si>
  <si>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</si>
  <si>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</si>
  <si>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</si>
  <si>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</si>
  <si>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</si>
  <si>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</si>
  <si>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</si>
  <si>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</si>
  <si>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</si>
  <si>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</si>
  <si>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</si>
  <si>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</si>
  <si>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</si>
  <si>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</si>
  <si>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</si>
  <si>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</si>
  <si>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</si>
  <si>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</si>
  <si>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</si>
  <si>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</si>
  <si>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</si>
  <si>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</si>
  <si>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</si>
  <si>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</si>
  <si>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</si>
  <si>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</si>
  <si>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</si>
  <si>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</si>
  <si>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</si>
  <si>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</si>
  <si>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</si>
  <si>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</si>
  <si>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</si>
  <si>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</si>
  <si>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</si>
  <si>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</si>
  <si>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</si>
  <si>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</si>
  <si>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</si>
  <si>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</si>
  <si>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</si>
  <si>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</si>
  <si>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</si>
  <si>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</si>
  <si>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</si>
  <si>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</si>
  <si>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</si>
  <si>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</si>
  <si>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</si>
  <si>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</si>
  <si>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</si>
  <si>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 ABUJA TOTAL</t>
  </si>
  <si>
    <t>KUMBOTSO</t>
  </si>
  <si>
    <t>GRAND TOTAL</t>
  </si>
  <si>
    <t>Grand Total</t>
  </si>
  <si>
    <t>Summary of Distribution of Revenue Allocation to Local Government Councils by Federation Account Allocation Committee for the month of February, 2023 Shared in March, 2023</t>
  </si>
  <si>
    <t>Total Ecology Fund</t>
  </si>
  <si>
    <t>Transfer of 50% to NDDC/HYPPADEC</t>
  </si>
  <si>
    <t>Net Total Ecology Fund</t>
  </si>
  <si>
    <t>Total Net Allocation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</si>
  <si>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February, 2023 Shared in March, 2023</t>
    </r>
  </si>
  <si>
    <t>S/N</t>
  </si>
  <si>
    <t>Distribution of ₦120 Billion from Forex Equalisation</t>
  </si>
  <si>
    <t>Details of Distribution of Ecology Revenue Allocation to Individuals LGCS by Federation Account Allocation Committee for the month of  February, 2023 Shared in March , 2023</t>
  </si>
  <si>
    <t>S/NO</t>
  </si>
  <si>
    <t>STATE</t>
  </si>
  <si>
    <t>LOCAL GOVERNMENTS</t>
  </si>
  <si>
    <t>STATUTORY REVENUE</t>
  </si>
  <si>
    <t>LGCS</t>
  </si>
  <si>
    <t>SSN</t>
  </si>
  <si>
    <t>LGCs</t>
  </si>
  <si>
    <t>1 STATUTORY REVENUE (ecology)</t>
  </si>
  <si>
    <t>Distribution of ₦120 Billion from Forex Equalisation (Ecology)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</si>
</sst>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 &quot;#,##0.00;\-&quot; &quot;#,##0.00"/>
    <numFmt numFmtId="165" formatCode="#,##0.0000_ ;\-#,##0.0000\ "/>
    <numFmt numFmtId="166" formatCode="#,##0.00_ ;\-#,##0.00\ "/>
    <numFmt numFmtId="167" formatCode="_-* #,##0.00_-;\-* #,##0.00_-;_-* &quot;-&quot;??_-;_-@_-"/>
  </numFmts>
  <fonts count="29">
    <font>
      <sz val="10"/>
      <name val="Arial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20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u/>
      <sz val="16"/>
      <name val="Times New Roman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9">
    <xf numFmtId="0" fontId="0" fillId="0" borderId="0"/>
    <xf numFmtId="43" fontId="2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4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4" applyFont="1" applyBorder="1" applyAlignment="1">
      <alignment horizontal="right" wrapText="1"/>
    </xf>
    <xf numFmtId="0" fontId="4" fillId="0" borderId="1" xfId="4" applyFont="1" applyBorder="1" applyAlignment="1">
      <alignment wrapText="1"/>
    </xf>
    <xf numFmtId="164" fontId="4" fillId="0" borderId="1" xfId="4" applyNumberFormat="1" applyFont="1" applyBorder="1" applyAlignment="1">
      <alignment horizontal="right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8" fillId="3" borderId="1" xfId="0" applyFont="1" applyFill="1" applyBorder="1"/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164" fontId="7" fillId="0" borderId="1" xfId="3" applyNumberFormat="1" applyFont="1" applyBorder="1" applyAlignment="1">
      <alignment horizontal="right" wrapText="1"/>
    </xf>
    <xf numFmtId="164" fontId="8" fillId="0" borderId="1" xfId="0" applyNumberFormat="1" applyFont="1" applyBorder="1"/>
    <xf numFmtId="164" fontId="4" fillId="0" borderId="4" xfId="7" applyNumberFormat="1" applyFont="1" applyBorder="1" applyAlignment="1">
      <alignment horizontal="right" wrapText="1"/>
    </xf>
    <xf numFmtId="165" fontId="0" fillId="0" borderId="0" xfId="0" applyNumberFormat="1"/>
    <xf numFmtId="0" fontId="8" fillId="0" borderId="1" xfId="0" applyFont="1" applyBorder="1"/>
    <xf numFmtId="164" fontId="5" fillId="0" borderId="1" xfId="0" applyNumberFormat="1" applyFont="1" applyBorder="1"/>
    <xf numFmtId="0" fontId="8" fillId="0" borderId="0" xfId="0" applyFont="1"/>
    <xf numFmtId="43" fontId="5" fillId="0" borderId="1" xfId="1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7" fillId="2" borderId="1" xfId="5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5" applyFont="1" applyBorder="1" applyAlignment="1">
      <alignment horizontal="right" wrapText="1"/>
    </xf>
    <xf numFmtId="0" fontId="7" fillId="0" borderId="1" xfId="5" applyFont="1" applyBorder="1" applyAlignment="1">
      <alignment wrapText="1"/>
    </xf>
    <xf numFmtId="164" fontId="7" fillId="0" borderId="1" xfId="5" applyNumberFormat="1" applyFont="1" applyBorder="1" applyAlignment="1">
      <alignment horizontal="right" wrapText="1"/>
    </xf>
    <xf numFmtId="0" fontId="5" fillId="2" borderId="1" xfId="2" applyFont="1" applyFill="1" applyBorder="1" applyAlignment="1">
      <alignment horizontal="center"/>
    </xf>
    <xf numFmtId="43" fontId="9" fillId="0" borderId="1" xfId="1" applyFont="1" applyBorder="1" applyAlignment="1">
      <alignment horizontal="center" wrapText="1"/>
    </xf>
    <xf numFmtId="43" fontId="9" fillId="0" borderId="1" xfId="1" applyFont="1" applyBorder="1" applyAlignment="1">
      <alignment horizontal="center"/>
    </xf>
    <xf numFmtId="0" fontId="10" fillId="2" borderId="1" xfId="6" applyFont="1" applyFill="1" applyBorder="1" applyAlignment="1">
      <alignment horizontal="center" wrapText="1"/>
    </xf>
    <xf numFmtId="0" fontId="10" fillId="2" borderId="2" xfId="6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43" fontId="7" fillId="0" borderId="1" xfId="1" applyFont="1" applyBorder="1" applyAlignment="1">
      <alignment wrapText="1"/>
    </xf>
    <xf numFmtId="164" fontId="7" fillId="0" borderId="1" xfId="2" applyNumberFormat="1" applyFont="1" applyBorder="1" applyAlignment="1">
      <alignment horizontal="right" wrapText="1"/>
    </xf>
    <xf numFmtId="43" fontId="5" fillId="0" borderId="1" xfId="0" applyNumberFormat="1" applyFont="1" applyBorder="1"/>
    <xf numFmtId="166" fontId="8" fillId="0" borderId="1" xfId="0" applyNumberFormat="1" applyFont="1" applyBorder="1"/>
    <xf numFmtId="167" fontId="8" fillId="0" borderId="0" xfId="0" applyNumberFormat="1" applyFont="1"/>
    <xf numFmtId="0" fontId="0" fillId="0" borderId="0" xfId="0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13" fillId="0" borderId="1" xfId="1" applyFont="1" applyBorder="1"/>
    <xf numFmtId="0" fontId="0" fillId="0" borderId="6" xfId="0" applyBorder="1"/>
    <xf numFmtId="0" fontId="0" fillId="0" borderId="9" xfId="0" applyBorder="1"/>
    <xf numFmtId="0" fontId="0" fillId="4" borderId="0" xfId="0" applyFill="1"/>
    <xf numFmtId="43" fontId="0" fillId="0" borderId="1" xfId="0" applyNumberFormat="1" applyBorder="1"/>
    <xf numFmtId="1" fontId="0" fillId="0" borderId="1" xfId="0" applyNumberFormat="1" applyBorder="1"/>
    <xf numFmtId="43" fontId="13" fillId="0" borderId="1" xfId="0" applyNumberFormat="1" applyFont="1" applyBorder="1"/>
    <xf numFmtId="0" fontId="13" fillId="0" borderId="9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0" fontId="0" fillId="3" borderId="1" xfId="0" applyFill="1" applyBorder="1"/>
    <xf numFmtId="43" fontId="0" fillId="3" borderId="1" xfId="0" applyNumberFormat="1" applyFill="1" applyBorder="1"/>
    <xf numFmtId="0" fontId="13" fillId="4" borderId="0" xfId="0" applyFont="1" applyFill="1"/>
    <xf numFmtId="43" fontId="0" fillId="0" borderId="0" xfId="0" applyNumberFormat="1"/>
    <xf numFmtId="43" fontId="13" fillId="0" borderId="6" xfId="1" applyFont="1" applyBorder="1"/>
    <xf numFmtId="43" fontId="13" fillId="0" borderId="10" xfId="1" applyFont="1" applyBorder="1"/>
    <xf numFmtId="43" fontId="0" fillId="3" borderId="0" xfId="0" applyNumberFormat="1" applyFill="1"/>
    <xf numFmtId="167" fontId="0" fillId="0" borderId="0" xfId="0" applyNumberFormat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20" fillId="0" borderId="1" xfId="0" applyFont="1" applyBorder="1"/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43" fontId="20" fillId="0" borderId="1" xfId="1" applyFont="1" applyBorder="1"/>
    <xf numFmtId="43" fontId="20" fillId="0" borderId="1" xfId="0" applyNumberFormat="1" applyFont="1" applyBorder="1"/>
    <xf numFmtId="164" fontId="4" fillId="0" borderId="1" xfId="8" applyNumberFormat="1" applyFont="1" applyBorder="1" applyAlignment="1">
      <alignment horizontal="right" wrapText="1"/>
    </xf>
    <xf numFmtId="0" fontId="20" fillId="0" borderId="1" xfId="0" applyFont="1" applyBorder="1" applyAlignment="1">
      <alignment horizontal="center"/>
    </xf>
    <xf numFmtId="43" fontId="9" fillId="0" borderId="11" xfId="1" applyFont="1" applyBorder="1"/>
    <xf numFmtId="0" fontId="15" fillId="3" borderId="0" xfId="0" applyFont="1" applyFill="1" applyAlignment="1">
      <alignment horizontal="right"/>
    </xf>
    <xf numFmtId="0" fontId="15" fillId="3" borderId="0" xfId="0" applyFont="1" applyFill="1"/>
    <xf numFmtId="43" fontId="15" fillId="3" borderId="0" xfId="0" applyNumberFormat="1" applyFont="1" applyFill="1"/>
    <xf numFmtId="167" fontId="15" fillId="3" borderId="0" xfId="0" applyNumberFormat="1" applyFont="1" applyFill="1"/>
    <xf numFmtId="167" fontId="15" fillId="0" borderId="0" xfId="0" applyNumberFormat="1" applyFont="1"/>
    <xf numFmtId="0" fontId="21" fillId="0" borderId="0" xfId="0" applyFont="1"/>
    <xf numFmtId="0" fontId="22" fillId="0" borderId="0" xfId="0" applyFont="1"/>
    <xf numFmtId="43" fontId="21" fillId="3" borderId="8" xfId="1" applyFont="1" applyFill="1" applyBorder="1"/>
    <xf numFmtId="43" fontId="21" fillId="3" borderId="0" xfId="1" applyFont="1" applyFill="1" applyBorder="1"/>
    <xf numFmtId="43" fontId="15" fillId="0" borderId="0" xfId="0" applyNumberFormat="1" applyFont="1"/>
    <xf numFmtId="43" fontId="15" fillId="0" borderId="0" xfId="1" applyFont="1"/>
    <xf numFmtId="43" fontId="9" fillId="0" borderId="3" xfId="0" applyNumberFormat="1" applyFont="1" applyBorder="1"/>
    <xf numFmtId="43" fontId="20" fillId="0" borderId="3" xfId="1" applyFont="1" applyBorder="1"/>
    <xf numFmtId="43" fontId="20" fillId="0" borderId="3" xfId="0" applyNumberFormat="1" applyFont="1" applyBorder="1"/>
    <xf numFmtId="0" fontId="20" fillId="0" borderId="8" xfId="0" applyFont="1" applyBorder="1"/>
    <xf numFmtId="43" fontId="9" fillId="0" borderId="10" xfId="1" applyFont="1" applyBorder="1"/>
    <xf numFmtId="0" fontId="23" fillId="0" borderId="0" xfId="0" applyFont="1"/>
    <xf numFmtId="0" fontId="23" fillId="0" borderId="9" xfId="0" applyFont="1" applyBorder="1"/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3" fontId="23" fillId="0" borderId="0" xfId="1" applyFont="1" applyBorder="1" applyAlignment="1">
      <alignment horizontal="center"/>
    </xf>
    <xf numFmtId="0" fontId="22" fillId="0" borderId="1" xfId="0" applyFont="1" applyBorder="1"/>
    <xf numFmtId="43" fontId="19" fillId="0" borderId="1" xfId="1" applyFont="1" applyBorder="1" applyAlignment="1"/>
    <xf numFmtId="43" fontId="19" fillId="0" borderId="2" xfId="1" applyFont="1" applyBorder="1" applyAlignment="1"/>
    <xf numFmtId="43" fontId="22" fillId="0" borderId="0" xfId="0" applyNumberFormat="1" applyFont="1"/>
    <xf numFmtId="43" fontId="19" fillId="0" borderId="0" xfId="1" applyFont="1" applyBorder="1" applyAlignment="1"/>
    <xf numFmtId="0" fontId="22" fillId="0" borderId="1" xfId="0" applyFont="1" applyBorder="1" applyAlignment="1">
      <alignment wrapText="1"/>
    </xf>
    <xf numFmtId="43" fontId="19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43" fontId="19" fillId="0" borderId="0" xfId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23" fillId="0" borderId="6" xfId="0" applyFont="1" applyBorder="1" applyAlignment="1">
      <alignment wrapText="1"/>
    </xf>
    <xf numFmtId="43" fontId="22" fillId="0" borderId="9" xfId="1" applyFont="1" applyBorder="1"/>
    <xf numFmtId="43" fontId="22" fillId="0" borderId="1" xfId="1" applyFont="1" applyBorder="1"/>
    <xf numFmtId="43" fontId="22" fillId="0" borderId="0" xfId="1" applyFont="1"/>
    <xf numFmtId="0" fontId="19" fillId="0" borderId="2" xfId="0" applyFont="1" applyBorder="1" applyAlignment="1">
      <alignment horizontal="center"/>
    </xf>
    <xf numFmtId="43" fontId="19" fillId="0" borderId="12" xfId="1" applyFont="1" applyBorder="1"/>
    <xf numFmtId="0" fontId="22" fillId="3" borderId="0" xfId="0" applyFont="1" applyFill="1"/>
    <xf numFmtId="0" fontId="19" fillId="0" borderId="0" xfId="0" applyFont="1"/>
    <xf numFmtId="43" fontId="19" fillId="0" borderId="0" xfId="1" applyFont="1"/>
    <xf numFmtId="167" fontId="22" fillId="0" borderId="0" xfId="0" applyNumberFormat="1" applyFont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3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9">
    <cellStyle name="Comma" xfId="1" builtinId="3"/>
    <cellStyle name="Normal" xfId="0" builtinId="0"/>
    <cellStyle name="Normal_ecology lgcs jan 23" xfId="4" xr:uid="{00000000-0005-0000-0000-000029000000}"/>
    <cellStyle name="Normal_lgc eco dec 21" xfId="2" xr:uid="{00000000-0005-0000-0000-00001D000000}"/>
    <cellStyle name="Normal_LGCs_1" xfId="7" xr:uid="{00000000-0005-0000-0000-000038000000}"/>
    <cellStyle name="Normal_Sheet12" xfId="3" xr:uid="{00000000-0005-0000-0000-000025000000}"/>
    <cellStyle name="Normal_states eco dec 21" xfId="5" xr:uid="{00000000-0005-0000-0000-00002C000000}"/>
    <cellStyle name="Normal_States_1" xfId="8" xr:uid="{00000000-0005-0000-0000-000039000000}"/>
    <cellStyle name="Normal_TOTALDATA_1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8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26" t="e">
        <f>IF(G5=1,F5-1,F5)</f>
        <v>#REF!</v>
      </c>
      <c r="C5" s="12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27" t="e">
        <f>LOOKUP(C5,A8:B19)</f>
        <v>#REF!</v>
      </c>
      <c r="F6" s="127" t="e">
        <f>IF(G5=1,LOOKUP(G5,E8:F19),LOOKUP(G5,A8:B19))</f>
        <v>#REF!</v>
      </c>
    </row>
    <row r="8" spans="1:8">
      <c r="A8">
        <v>1</v>
      </c>
      <c r="B8" s="128" t="e">
        <f>D8&amp;"-"&amp;RIGHT(B$5,2)</f>
        <v>#REF!</v>
      </c>
      <c r="D8" s="129" t="s">
        <v>5</v>
      </c>
      <c r="E8">
        <v>1</v>
      </c>
      <c r="F8" s="128" t="e">
        <f>D8&amp;"-"&amp;RIGHT(F$5,2)</f>
        <v>#REF!</v>
      </c>
    </row>
    <row r="9" spans="1:8">
      <c r="A9">
        <v>2</v>
      </c>
      <c r="B9" s="128" t="e">
        <f t="shared" ref="B9:B19" si="0">D9&amp;"-"&amp;RIGHT(B$5,2)</f>
        <v>#REF!</v>
      </c>
      <c r="D9" s="129" t="s">
        <v>6</v>
      </c>
      <c r="E9">
        <v>2</v>
      </c>
      <c r="F9" s="128" t="e">
        <f t="shared" ref="F9:F19" si="1">D9&amp;"-"&amp;RIGHT(F$5,2)</f>
        <v>#REF!</v>
      </c>
    </row>
    <row r="10" spans="1:8">
      <c r="A10">
        <v>3</v>
      </c>
      <c r="B10" s="128" t="e">
        <f t="shared" si="0"/>
        <v>#REF!</v>
      </c>
      <c r="D10" s="129" t="s">
        <v>7</v>
      </c>
      <c r="E10">
        <v>3</v>
      </c>
      <c r="F10" s="128" t="e">
        <f t="shared" si="1"/>
        <v>#REF!</v>
      </c>
    </row>
    <row r="11" spans="1:8">
      <c r="A11">
        <v>4</v>
      </c>
      <c r="B11" s="128" t="e">
        <f t="shared" si="0"/>
        <v>#REF!</v>
      </c>
      <c r="D11" s="129" t="s">
        <v>8</v>
      </c>
      <c r="E11">
        <v>4</v>
      </c>
      <c r="F11" s="128" t="e">
        <f t="shared" si="1"/>
        <v>#REF!</v>
      </c>
    </row>
    <row r="12" spans="1:8">
      <c r="A12">
        <v>5</v>
      </c>
      <c r="B12" s="128" t="e">
        <f t="shared" si="0"/>
        <v>#REF!</v>
      </c>
      <c r="D12" s="129" t="s">
        <v>9</v>
      </c>
      <c r="E12">
        <v>5</v>
      </c>
      <c r="F12" s="128" t="e">
        <f t="shared" si="1"/>
        <v>#REF!</v>
      </c>
    </row>
    <row r="13" spans="1:8">
      <c r="A13">
        <v>6</v>
      </c>
      <c r="B13" s="128" t="e">
        <f t="shared" si="0"/>
        <v>#REF!</v>
      </c>
      <c r="D13" s="129" t="s">
        <v>10</v>
      </c>
      <c r="E13">
        <v>6</v>
      </c>
      <c r="F13" s="128" t="e">
        <f t="shared" si="1"/>
        <v>#REF!</v>
      </c>
    </row>
    <row r="14" spans="1:8">
      <c r="A14">
        <v>7</v>
      </c>
      <c r="B14" s="128" t="e">
        <f t="shared" si="0"/>
        <v>#REF!</v>
      </c>
      <c r="D14" s="129" t="s">
        <v>11</v>
      </c>
      <c r="E14">
        <v>7</v>
      </c>
      <c r="F14" s="128" t="e">
        <f t="shared" si="1"/>
        <v>#REF!</v>
      </c>
    </row>
    <row r="15" spans="1:8">
      <c r="A15">
        <v>8</v>
      </c>
      <c r="B15" s="128" t="e">
        <f t="shared" si="0"/>
        <v>#REF!</v>
      </c>
      <c r="D15" s="129" t="s">
        <v>12</v>
      </c>
      <c r="E15">
        <v>8</v>
      </c>
      <c r="F15" s="128" t="e">
        <f t="shared" si="1"/>
        <v>#REF!</v>
      </c>
    </row>
    <row r="16" spans="1:8">
      <c r="A16">
        <v>9</v>
      </c>
      <c r="B16" s="128" t="e">
        <f t="shared" si="0"/>
        <v>#REF!</v>
      </c>
      <c r="D16" s="129" t="s">
        <v>13</v>
      </c>
      <c r="E16">
        <v>9</v>
      </c>
      <c r="F16" s="128" t="e">
        <f t="shared" si="1"/>
        <v>#REF!</v>
      </c>
    </row>
    <row r="17" spans="1:6">
      <c r="A17">
        <v>10</v>
      </c>
      <c r="B17" s="128" t="e">
        <f t="shared" si="0"/>
        <v>#REF!</v>
      </c>
      <c r="D17" s="129" t="s">
        <v>14</v>
      </c>
      <c r="E17">
        <v>10</v>
      </c>
      <c r="F17" s="128" t="e">
        <f t="shared" si="1"/>
        <v>#REF!</v>
      </c>
    </row>
    <row r="18" spans="1:6">
      <c r="A18">
        <v>11</v>
      </c>
      <c r="B18" s="128" t="e">
        <f t="shared" si="0"/>
        <v>#REF!</v>
      </c>
      <c r="D18" s="129" t="s">
        <v>15</v>
      </c>
      <c r="E18">
        <v>11</v>
      </c>
      <c r="F18" s="128" t="e">
        <f t="shared" si="1"/>
        <v>#REF!</v>
      </c>
    </row>
    <row r="19" spans="1:6">
      <c r="A19">
        <v>12</v>
      </c>
      <c r="B19" s="128" t="e">
        <f t="shared" si="0"/>
        <v>#REF!</v>
      </c>
      <c r="D19" s="129" t="s">
        <v>16</v>
      </c>
      <c r="E19">
        <v>12</v>
      </c>
      <c r="F19" s="128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3"/>
  <sheetViews>
    <sheetView tabSelected="1" zoomScale="70" zoomScaleNormal="70" workbookViewId="0">
      <selection activeCell="H8" sqref="H8"/>
    </sheetView>
  </sheetViews>
  <sheetFormatPr defaultColWidth="9.109375" defaultRowHeight="21"/>
  <cols>
    <col min="1" max="1" width="6.33203125" style="87" customWidth="1"/>
    <col min="2" max="2" width="40.88671875" style="87" customWidth="1"/>
    <col min="3" max="3" width="35.109375" style="87" customWidth="1"/>
    <col min="4" max="4" width="33.44140625" style="87" customWidth="1"/>
    <col min="5" max="5" width="39" style="87" customWidth="1"/>
    <col min="6" max="6" width="38.44140625" style="87" customWidth="1"/>
    <col min="7" max="7" width="36" style="87" customWidth="1"/>
    <col min="8" max="8" width="34.109375" style="87" customWidth="1"/>
    <col min="9" max="9" width="31" style="87" customWidth="1"/>
    <col min="10" max="16384" width="9.109375" style="87"/>
  </cols>
  <sheetData>
    <row r="1" spans="1:9" ht="30" customHeight="1">
      <c r="A1" s="138" t="s">
        <v>17</v>
      </c>
      <c r="B1" s="138"/>
      <c r="C1" s="138"/>
      <c r="D1" s="138"/>
      <c r="E1" s="138"/>
      <c r="F1" s="138"/>
      <c r="G1" s="138"/>
      <c r="H1" s="97"/>
    </row>
    <row r="2" spans="1:9" ht="30" customHeight="1">
      <c r="A2" s="138" t="s">
        <v>18</v>
      </c>
      <c r="B2" s="138"/>
      <c r="C2" s="138"/>
      <c r="D2" s="138"/>
      <c r="E2" s="138"/>
      <c r="F2" s="138"/>
      <c r="G2" s="138"/>
      <c r="H2" s="97"/>
    </row>
    <row r="3" spans="1:9" ht="30" customHeight="1">
      <c r="A3" s="139" t="s">
        <v>19</v>
      </c>
      <c r="B3" s="140"/>
      <c r="C3" s="140"/>
      <c r="D3" s="140"/>
      <c r="E3" s="140"/>
      <c r="F3" s="140"/>
      <c r="G3" s="141"/>
      <c r="H3" s="97"/>
    </row>
    <row r="4" spans="1:9" ht="40.5" customHeight="1">
      <c r="A4" s="138" t="s">
        <v>20</v>
      </c>
      <c r="B4" s="138"/>
      <c r="C4" s="138"/>
      <c r="D4" s="138"/>
      <c r="E4" s="138"/>
      <c r="F4" s="138"/>
      <c r="G4" s="138"/>
      <c r="H4" s="97"/>
    </row>
    <row r="5" spans="1:9" ht="83.25" customHeight="1">
      <c r="A5" s="98" t="s">
        <v>21</v>
      </c>
      <c r="B5" s="99" t="s">
        <v>22</v>
      </c>
      <c r="C5" s="99" t="s">
        <v>23</v>
      </c>
      <c r="D5" s="100" t="s">
        <v>24</v>
      </c>
      <c r="E5" s="101" t="s">
        <v>25</v>
      </c>
      <c r="F5" s="99" t="s">
        <v>26</v>
      </c>
      <c r="G5" s="99" t="s">
        <v>27</v>
      </c>
      <c r="H5" s="102"/>
    </row>
    <row r="6" spans="1:9" ht="30" customHeight="1">
      <c r="A6" s="103"/>
      <c r="B6" s="103"/>
      <c r="C6" s="130" t="s">
        <v>28</v>
      </c>
      <c r="D6" s="130" t="s">
        <v>28</v>
      </c>
      <c r="E6" s="130" t="s">
        <v>28</v>
      </c>
      <c r="F6" s="130" t="s">
        <v>28</v>
      </c>
      <c r="G6" s="130" t="s">
        <v>28</v>
      </c>
      <c r="H6" s="104"/>
    </row>
    <row r="7" spans="1:9" ht="30" customHeight="1">
      <c r="A7" s="105">
        <v>1</v>
      </c>
      <c r="B7" s="105" t="s">
        <v>29</v>
      </c>
      <c r="C7" s="106">
        <v>178683688629.28299</v>
      </c>
      <c r="D7" s="106">
        <v>54997920000</v>
      </c>
      <c r="E7" s="106">
        <v>1746725083.8989999</v>
      </c>
      <c r="F7" s="107">
        <v>33634834465.191002</v>
      </c>
      <c r="G7" s="106">
        <f>SUM(C7:F7)</f>
        <v>269063168178.37299</v>
      </c>
      <c r="H7" s="108"/>
      <c r="I7" s="125"/>
    </row>
    <row r="8" spans="1:9" ht="30" customHeight="1">
      <c r="A8" s="105">
        <v>2</v>
      </c>
      <c r="B8" s="105" t="s">
        <v>30</v>
      </c>
      <c r="C8" s="106">
        <v>90630754748.945602</v>
      </c>
      <c r="D8" s="106">
        <v>27895680000</v>
      </c>
      <c r="E8" s="106">
        <v>5822416946.3299999</v>
      </c>
      <c r="F8" s="106">
        <v>112116114883.97</v>
      </c>
      <c r="G8" s="106">
        <f t="shared" ref="G8:G20" si="0">SUM(C8:F8)</f>
        <v>236464966579.24561</v>
      </c>
      <c r="H8" s="109"/>
      <c r="I8" s="119"/>
    </row>
    <row r="9" spans="1:9" ht="30" customHeight="1">
      <c r="A9" s="105">
        <v>3</v>
      </c>
      <c r="B9" s="105" t="s">
        <v>31</v>
      </c>
      <c r="C9" s="106">
        <v>69872513017.525406</v>
      </c>
      <c r="D9" s="106">
        <v>21506400000</v>
      </c>
      <c r="E9" s="106">
        <v>4075691862.4310002</v>
      </c>
      <c r="F9" s="106">
        <v>78481280418.779007</v>
      </c>
      <c r="G9" s="106">
        <f t="shared" si="0"/>
        <v>173935885298.73541</v>
      </c>
      <c r="H9" s="109"/>
      <c r="I9" s="125"/>
    </row>
    <row r="10" spans="1:9" ht="30" customHeight="1">
      <c r="A10" s="105">
        <v>4</v>
      </c>
      <c r="B10" s="105" t="s">
        <v>32</v>
      </c>
      <c r="C10" s="106">
        <v>27613500231.965698</v>
      </c>
      <c r="D10" s="106">
        <v>15600000000</v>
      </c>
      <c r="E10" s="106">
        <v>0</v>
      </c>
      <c r="F10" s="106">
        <v>0</v>
      </c>
      <c r="G10" s="106">
        <f t="shared" si="0"/>
        <v>43213500231.965698</v>
      </c>
      <c r="H10" s="109"/>
      <c r="I10" s="125"/>
    </row>
    <row r="11" spans="1:9" ht="30" customHeight="1">
      <c r="A11" s="105">
        <v>5</v>
      </c>
      <c r="B11" s="105" t="s">
        <v>33</v>
      </c>
      <c r="C11" s="106">
        <v>8300303513.79</v>
      </c>
      <c r="D11" s="106">
        <v>0</v>
      </c>
      <c r="E11" s="106">
        <v>0</v>
      </c>
      <c r="F11" s="106">
        <v>725455634.66999996</v>
      </c>
      <c r="G11" s="106">
        <f t="shared" si="0"/>
        <v>9025759148.4599991</v>
      </c>
      <c r="H11" s="109"/>
    </row>
    <row r="12" spans="1:9" ht="30" customHeight="1">
      <c r="A12" s="105">
        <v>6</v>
      </c>
      <c r="B12" s="110" t="s">
        <v>34</v>
      </c>
      <c r="C12" s="106">
        <v>4420843930.5799999</v>
      </c>
      <c r="D12" s="106">
        <v>0</v>
      </c>
      <c r="E12" s="106">
        <v>485201412.19</v>
      </c>
      <c r="F12" s="106">
        <v>8906512997.9699993</v>
      </c>
      <c r="G12" s="106">
        <f t="shared" si="0"/>
        <v>13812558340.739998</v>
      </c>
      <c r="H12" s="109"/>
      <c r="I12" s="119"/>
    </row>
    <row r="13" spans="1:9" ht="30" customHeight="1">
      <c r="A13" s="105">
        <v>7</v>
      </c>
      <c r="B13" s="110" t="s">
        <v>35</v>
      </c>
      <c r="C13" s="106">
        <v>4610698635.1700001</v>
      </c>
      <c r="D13" s="106">
        <v>0</v>
      </c>
      <c r="E13" s="106">
        <v>0</v>
      </c>
      <c r="F13" s="106">
        <v>0</v>
      </c>
      <c r="G13" s="106">
        <f t="shared" si="0"/>
        <v>4610698635.1700001</v>
      </c>
      <c r="H13" s="109"/>
      <c r="I13" s="119"/>
    </row>
    <row r="14" spans="1:9" ht="38.25" customHeight="1">
      <c r="A14" s="105">
        <v>8</v>
      </c>
      <c r="B14" s="110" t="s">
        <v>36</v>
      </c>
      <c r="C14" s="106">
        <v>100000000</v>
      </c>
      <c r="D14" s="106">
        <v>0</v>
      </c>
      <c r="E14" s="106">
        <v>0</v>
      </c>
      <c r="F14" s="106">
        <v>0</v>
      </c>
      <c r="G14" s="106">
        <f t="shared" si="0"/>
        <v>100000000</v>
      </c>
      <c r="H14" s="109"/>
    </row>
    <row r="15" spans="1:9" ht="38.25" customHeight="1">
      <c r="A15" s="105">
        <v>9</v>
      </c>
      <c r="B15" s="110" t="s">
        <v>37</v>
      </c>
      <c r="C15" s="106">
        <v>4052992959.9499998</v>
      </c>
      <c r="D15" s="106">
        <v>0</v>
      </c>
      <c r="E15" s="106">
        <v>0</v>
      </c>
      <c r="F15" s="106">
        <v>0</v>
      </c>
      <c r="G15" s="106">
        <f t="shared" si="0"/>
        <v>4052992959.9499998</v>
      </c>
      <c r="H15" s="109"/>
    </row>
    <row r="16" spans="1:9" ht="38.25" customHeight="1">
      <c r="A16" s="105">
        <v>10</v>
      </c>
      <c r="B16" s="110" t="s">
        <v>38</v>
      </c>
      <c r="C16" s="106">
        <v>14287242988.34</v>
      </c>
      <c r="D16" s="106">
        <v>0</v>
      </c>
      <c r="E16" s="106">
        <v>0</v>
      </c>
      <c r="F16" s="106"/>
      <c r="G16" s="106">
        <f t="shared" si="0"/>
        <v>14287242988.34</v>
      </c>
      <c r="H16" s="109"/>
    </row>
    <row r="17" spans="1:9" ht="42">
      <c r="A17" s="105">
        <v>11</v>
      </c>
      <c r="B17" s="110" t="s">
        <v>39</v>
      </c>
      <c r="C17" s="111">
        <v>28544849598.970001</v>
      </c>
      <c r="D17" s="106">
        <v>0</v>
      </c>
      <c r="E17" s="106">
        <v>0</v>
      </c>
      <c r="F17" s="106">
        <v>0</v>
      </c>
      <c r="G17" s="106">
        <f t="shared" si="0"/>
        <v>28544849598.970001</v>
      </c>
      <c r="H17" s="109"/>
    </row>
    <row r="18" spans="1:9" ht="60" customHeight="1">
      <c r="A18" s="105">
        <v>12</v>
      </c>
      <c r="B18" s="110" t="s">
        <v>40</v>
      </c>
      <c r="C18" s="111">
        <v>37826048184.120003</v>
      </c>
      <c r="D18" s="106">
        <v>0</v>
      </c>
      <c r="E18" s="106">
        <v>0</v>
      </c>
      <c r="F18" s="106">
        <v>0</v>
      </c>
      <c r="G18" s="106">
        <f t="shared" si="0"/>
        <v>37826048184.120003</v>
      </c>
      <c r="H18" s="109"/>
    </row>
    <row r="19" spans="1:9" ht="64.5" customHeight="1">
      <c r="A19" s="105">
        <v>13</v>
      </c>
      <c r="B19" s="110" t="s">
        <v>41</v>
      </c>
      <c r="C19" s="111">
        <v>18163078852.380001</v>
      </c>
      <c r="D19" s="106">
        <v>0</v>
      </c>
      <c r="E19" s="106">
        <v>0</v>
      </c>
      <c r="F19" s="106">
        <v>0</v>
      </c>
      <c r="G19" s="106">
        <f t="shared" si="0"/>
        <v>18163078852.380001</v>
      </c>
      <c r="H19" s="109"/>
    </row>
    <row r="20" spans="1:9" ht="50.25" customHeight="1">
      <c r="A20" s="105">
        <v>14</v>
      </c>
      <c r="B20" s="110" t="s">
        <v>42</v>
      </c>
      <c r="C20" s="111">
        <v>0</v>
      </c>
      <c r="D20" s="106">
        <v>0</v>
      </c>
      <c r="E20" s="106">
        <v>0</v>
      </c>
      <c r="F20" s="106">
        <v>6935017415.5</v>
      </c>
      <c r="G20" s="106">
        <f t="shared" si="0"/>
        <v>6935017415.5</v>
      </c>
      <c r="H20" s="109"/>
    </row>
    <row r="21" spans="1:9" ht="31.5" customHeight="1">
      <c r="A21" s="105"/>
      <c r="B21" s="112" t="s">
        <v>43</v>
      </c>
      <c r="C21" s="111">
        <f>SUM(C7:C20)</f>
        <v>487106515291.01965</v>
      </c>
      <c r="D21" s="111">
        <f t="shared" ref="D21:G21" si="1">SUM(D7:D20)</f>
        <v>120000000000</v>
      </c>
      <c r="E21" s="111">
        <f t="shared" si="1"/>
        <v>12130035304.85</v>
      </c>
      <c r="F21" s="111">
        <f t="shared" si="1"/>
        <v>240799215816.08002</v>
      </c>
      <c r="G21" s="111">
        <f t="shared" si="1"/>
        <v>860035766411.94958</v>
      </c>
      <c r="H21" s="113"/>
    </row>
    <row r="22" spans="1:9" ht="30" customHeight="1">
      <c r="B22" s="114"/>
      <c r="C22" s="113"/>
      <c r="D22" s="113"/>
      <c r="E22" s="113"/>
      <c r="F22" s="113"/>
      <c r="G22" s="113"/>
      <c r="H22" s="113"/>
    </row>
    <row r="23" spans="1:9" ht="67.5" customHeight="1">
      <c r="A23" s="133" t="s">
        <v>44</v>
      </c>
      <c r="B23" s="134"/>
      <c r="C23" s="134"/>
      <c r="D23" s="134"/>
      <c r="E23" s="134"/>
      <c r="F23" s="134"/>
      <c r="G23" s="134"/>
      <c r="H23" s="134"/>
      <c r="I23" s="135"/>
    </row>
    <row r="24" spans="1:9" ht="35.1" customHeight="1">
      <c r="A24" s="133" t="s">
        <v>45</v>
      </c>
      <c r="B24" s="134"/>
      <c r="C24" s="134"/>
      <c r="D24" s="134"/>
      <c r="E24" s="134"/>
      <c r="F24" s="134"/>
      <c r="G24" s="134"/>
      <c r="H24" s="134"/>
      <c r="I24" s="135"/>
    </row>
    <row r="25" spans="1:9" ht="30" customHeight="1">
      <c r="A25" s="103">
        <v>0</v>
      </c>
      <c r="B25" s="103">
        <v>1</v>
      </c>
      <c r="C25" s="103">
        <v>2</v>
      </c>
      <c r="D25" s="103">
        <v>3</v>
      </c>
      <c r="E25" s="103" t="s">
        <v>46</v>
      </c>
      <c r="F25" s="103">
        <v>5</v>
      </c>
      <c r="G25" s="103">
        <v>6</v>
      </c>
      <c r="H25" s="103">
        <v>7</v>
      </c>
      <c r="I25" s="105"/>
    </row>
    <row r="26" spans="1:9" ht="78.75" customHeight="1">
      <c r="A26" s="112" t="s">
        <v>21</v>
      </c>
      <c r="B26" s="112" t="s">
        <v>22</v>
      </c>
      <c r="C26" s="115" t="s">
        <v>47</v>
      </c>
      <c r="D26" s="112" t="s">
        <v>48</v>
      </c>
      <c r="E26" s="112" t="s">
        <v>49</v>
      </c>
      <c r="F26" s="116" t="s">
        <v>24</v>
      </c>
      <c r="G26" s="101" t="s">
        <v>25</v>
      </c>
      <c r="H26" s="112" t="s">
        <v>26</v>
      </c>
      <c r="I26" s="112" t="s">
        <v>27</v>
      </c>
    </row>
    <row r="27" spans="1:9" ht="30" customHeight="1">
      <c r="A27" s="105"/>
      <c r="B27" s="105"/>
      <c r="C27" s="130" t="s">
        <v>28</v>
      </c>
      <c r="D27" s="130" t="s">
        <v>28</v>
      </c>
      <c r="E27" s="130" t="s">
        <v>28</v>
      </c>
      <c r="F27" s="130" t="s">
        <v>28</v>
      </c>
      <c r="G27" s="130" t="s">
        <v>28</v>
      </c>
      <c r="H27" s="130" t="s">
        <v>28</v>
      </c>
      <c r="I27" s="130" t="s">
        <v>28</v>
      </c>
    </row>
    <row r="28" spans="1:9">
      <c r="A28" s="105">
        <v>1</v>
      </c>
      <c r="B28" s="105" t="s">
        <v>50</v>
      </c>
      <c r="C28" s="117">
        <v>164505673851.94101</v>
      </c>
      <c r="D28" s="117">
        <v>-87362886041.019699</v>
      </c>
      <c r="E28" s="117">
        <f>C28+D28</f>
        <v>77142787810.92131</v>
      </c>
      <c r="F28" s="117">
        <v>50634000000</v>
      </c>
      <c r="G28" s="117">
        <v>1630276744.97</v>
      </c>
      <c r="H28" s="117">
        <v>31392512167.509998</v>
      </c>
      <c r="I28" s="117">
        <f>E28+F28+G28+H28</f>
        <v>160799576723.40131</v>
      </c>
    </row>
    <row r="29" spans="1:9">
      <c r="A29" s="105">
        <v>2</v>
      </c>
      <c r="B29" s="105" t="s">
        <v>51</v>
      </c>
      <c r="C29" s="117">
        <v>3391869563.9575</v>
      </c>
      <c r="D29" s="117">
        <v>0</v>
      </c>
      <c r="E29" s="117">
        <f t="shared" ref="E29:E32" si="2">C29+D29</f>
        <v>3391869563.9575</v>
      </c>
      <c r="F29" s="118">
        <v>1044000000</v>
      </c>
      <c r="G29" s="117">
        <v>0</v>
      </c>
      <c r="H29" s="117">
        <v>0</v>
      </c>
      <c r="I29" s="117">
        <f t="shared" ref="I29:I32" si="3">E29+F29+G29+H29</f>
        <v>4435869563.9575005</v>
      </c>
    </row>
    <row r="30" spans="1:9">
      <c r="A30" s="105">
        <v>3</v>
      </c>
      <c r="B30" s="105" t="s">
        <v>52</v>
      </c>
      <c r="C30" s="117">
        <v>1695934781.9788001</v>
      </c>
      <c r="D30" s="117">
        <v>0</v>
      </c>
      <c r="E30" s="117">
        <f t="shared" si="2"/>
        <v>1695934781.9788001</v>
      </c>
      <c r="F30" s="118">
        <v>522000000</v>
      </c>
      <c r="G30" s="119">
        <v>0</v>
      </c>
      <c r="H30" s="117">
        <v>0</v>
      </c>
      <c r="I30" s="117">
        <f t="shared" si="3"/>
        <v>2217934781.9787998</v>
      </c>
    </row>
    <row r="31" spans="1:9" ht="42">
      <c r="A31" s="105">
        <v>4</v>
      </c>
      <c r="B31" s="110" t="s">
        <v>53</v>
      </c>
      <c r="C31" s="117">
        <v>5698340867.4487</v>
      </c>
      <c r="D31" s="117">
        <v>0</v>
      </c>
      <c r="E31" s="117">
        <f t="shared" si="2"/>
        <v>5698340867.4487</v>
      </c>
      <c r="F31" s="118">
        <v>1753920000</v>
      </c>
      <c r="G31" s="118">
        <v>0</v>
      </c>
      <c r="H31" s="117">
        <v>0</v>
      </c>
      <c r="I31" s="117">
        <f t="shared" si="3"/>
        <v>7452260867.4487</v>
      </c>
    </row>
    <row r="32" spans="1:9">
      <c r="A32" s="105">
        <v>5</v>
      </c>
      <c r="B32" s="105" t="s">
        <v>54</v>
      </c>
      <c r="C32" s="117">
        <v>3391869563.9575</v>
      </c>
      <c r="D32" s="117">
        <v>-560509315</v>
      </c>
      <c r="E32" s="117">
        <f t="shared" si="2"/>
        <v>2831360248.9575</v>
      </c>
      <c r="F32" s="118">
        <v>1044000000</v>
      </c>
      <c r="G32" s="117">
        <v>116448338.93000001</v>
      </c>
      <c r="H32" s="117">
        <v>2242322297.6799998</v>
      </c>
      <c r="I32" s="117">
        <f t="shared" si="3"/>
        <v>6234130885.5674992</v>
      </c>
    </row>
    <row r="33" spans="1:9">
      <c r="A33" s="105"/>
      <c r="B33" s="120" t="s">
        <v>27</v>
      </c>
      <c r="C33" s="121">
        <f>SUM(C28:C32)</f>
        <v>178683688629.28348</v>
      </c>
      <c r="D33" s="121">
        <f>SUM(D28:D32)</f>
        <v>-87923395356.019699</v>
      </c>
      <c r="E33" s="121">
        <f>SUM(E28:E32)</f>
        <v>90760293273.263824</v>
      </c>
      <c r="F33" s="121">
        <f t="shared" ref="F33:I33" si="4">SUM(F28:F32)</f>
        <v>54997920000</v>
      </c>
      <c r="G33" s="121">
        <f t="shared" si="4"/>
        <v>1746725083.9000001</v>
      </c>
      <c r="H33" s="121">
        <f t="shared" si="4"/>
        <v>33634834465.189999</v>
      </c>
      <c r="I33" s="121">
        <f t="shared" si="4"/>
        <v>181139772822.35379</v>
      </c>
    </row>
    <row r="34" spans="1:9" ht="26.25" customHeight="1">
      <c r="D34" s="108"/>
      <c r="E34" s="108"/>
      <c r="F34" s="122"/>
      <c r="G34" s="122"/>
      <c r="I34" s="108"/>
    </row>
    <row r="35" spans="1:9">
      <c r="A35" s="136" t="s">
        <v>55</v>
      </c>
      <c r="B35" s="136"/>
      <c r="C35" s="136"/>
      <c r="E35" s="108"/>
      <c r="F35" s="108"/>
      <c r="I35" s="125"/>
    </row>
    <row r="36" spans="1:9" ht="12.75" hidden="1" customHeight="1">
      <c r="A36" s="137" t="s">
        <v>56</v>
      </c>
      <c r="B36" s="137"/>
      <c r="C36" s="137"/>
      <c r="D36" s="137"/>
      <c r="E36" s="137"/>
      <c r="F36" s="137"/>
      <c r="G36" s="137"/>
    </row>
    <row r="37" spans="1:9">
      <c r="B37" s="123"/>
      <c r="C37" s="123"/>
      <c r="D37" s="123"/>
      <c r="E37" s="123"/>
      <c r="F37" s="123"/>
    </row>
    <row r="38" spans="1:9" ht="42.75" customHeight="1">
      <c r="B38" s="123"/>
      <c r="C38" s="123"/>
      <c r="D38" s="123"/>
      <c r="E38" s="123"/>
      <c r="F38" s="123"/>
      <c r="H38" s="108"/>
    </row>
    <row r="39" spans="1:9">
      <c r="B39" s="124"/>
      <c r="C39" s="123"/>
      <c r="D39" s="123"/>
      <c r="E39" s="123"/>
      <c r="F39" s="123"/>
    </row>
    <row r="40" spans="1:9" ht="22.8">
      <c r="B40" s="119"/>
      <c r="C40" s="132" t="s">
        <v>57</v>
      </c>
      <c r="D40" s="132"/>
      <c r="E40" s="132"/>
      <c r="F40" s="132"/>
      <c r="G40" s="132"/>
    </row>
    <row r="41" spans="1:9" ht="22.8">
      <c r="B41" s="119"/>
      <c r="C41" s="132" t="s">
        <v>58</v>
      </c>
      <c r="D41" s="132"/>
      <c r="E41" s="132"/>
      <c r="F41" s="132"/>
      <c r="G41" s="132"/>
    </row>
    <row r="42" spans="1:9" ht="35.25" customHeight="1">
      <c r="B42" s="119"/>
      <c r="C42" s="132" t="s">
        <v>59</v>
      </c>
      <c r="D42" s="132"/>
      <c r="E42" s="132"/>
      <c r="F42" s="132"/>
      <c r="G42" s="132"/>
    </row>
    <row r="43" spans="1:9" ht="22.8">
      <c r="B43" s="119"/>
      <c r="C43" s="132" t="s">
        <v>60</v>
      </c>
      <c r="D43" s="132"/>
      <c r="E43" s="132"/>
      <c r="F43" s="132"/>
      <c r="G43" s="132"/>
    </row>
  </sheetData>
  <mergeCells count="12">
    <mergeCell ref="A1:G1"/>
    <mergeCell ref="A2:G2"/>
    <mergeCell ref="A3:G3"/>
    <mergeCell ref="A4:G4"/>
    <mergeCell ref="A23:I23"/>
    <mergeCell ref="C42:G42"/>
    <mergeCell ref="C43:G43"/>
    <mergeCell ref="A24:I24"/>
    <mergeCell ref="A35:C35"/>
    <mergeCell ref="A36:G36"/>
    <mergeCell ref="C40:G40"/>
    <mergeCell ref="C41:G41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I56"/>
  <sheetViews>
    <sheetView zoomScale="80" zoomScaleNormal="80" workbookViewId="0">
      <pane xSplit="3" ySplit="9" topLeftCell="J18" activePane="bottomRight" state="frozen"/>
      <selection pane="topRight"/>
      <selection pane="bottomLeft"/>
      <selection pane="bottomRight" activeCell="K7" sqref="K7:K8"/>
    </sheetView>
  </sheetViews>
  <sheetFormatPr defaultColWidth="8.88671875" defaultRowHeight="13.2"/>
  <cols>
    <col min="1" max="1" width="4.109375" style="71" customWidth="1"/>
    <col min="2" max="2" width="22.44140625" style="71" customWidth="1"/>
    <col min="3" max="3" width="7.44140625" style="71" customWidth="1"/>
    <col min="4" max="4" width="25.5546875" style="71" customWidth="1"/>
    <col min="5" max="5" width="23.6640625" style="71" customWidth="1"/>
    <col min="6" max="6" width="28.33203125" style="71" customWidth="1"/>
    <col min="7" max="7" width="21.33203125" style="71" customWidth="1"/>
    <col min="8" max="8" width="24.44140625" style="71" customWidth="1"/>
    <col min="9" max="9" width="22.6640625" style="71" customWidth="1"/>
    <col min="10" max="13" width="25.5546875" style="71" customWidth="1"/>
    <col min="14" max="19" width="22" style="71" customWidth="1"/>
    <col min="20" max="20" width="24.33203125" style="71" customWidth="1"/>
    <col min="21" max="21" width="24.109375" style="71" customWidth="1"/>
    <col min="22" max="22" width="6.44140625" style="71" customWidth="1"/>
    <col min="23" max="23" width="8.88671875" style="71"/>
    <col min="24" max="24" width="16.33203125" style="71" customWidth="1"/>
    <col min="25" max="25" width="16.88671875" style="71" customWidth="1"/>
    <col min="26" max="26" width="21" style="71" customWidth="1"/>
    <col min="27" max="27" width="8.88671875" style="71"/>
    <col min="28" max="28" width="17.44140625" style="71" customWidth="1"/>
    <col min="29" max="29" width="12.33203125" style="71" customWidth="1"/>
    <col min="30" max="30" width="17.88671875" style="71" customWidth="1"/>
    <col min="31" max="32" width="8.88671875" style="71"/>
    <col min="33" max="33" width="17.88671875" style="71" customWidth="1"/>
    <col min="34" max="34" width="16.33203125" style="71" customWidth="1"/>
    <col min="35" max="35" width="17.88671875" style="71" customWidth="1"/>
    <col min="36" max="16384" width="8.88671875" style="71"/>
  </cols>
  <sheetData>
    <row r="1" spans="1:35" ht="22.8">
      <c r="A1" s="148" t="s">
        <v>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35" ht="24.6">
      <c r="A2" s="149" t="s">
        <v>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35" ht="18" customHeight="1">
      <c r="H3" s="25" t="s">
        <v>63</v>
      </c>
    </row>
    <row r="4" spans="1:35" ht="17.399999999999999">
      <c r="A4" s="150" t="s">
        <v>64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1:35" ht="20.399999999999999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</row>
    <row r="6" spans="1:35" ht="15.6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 t="s">
        <v>65</v>
      </c>
      <c r="G6" s="29">
        <v>7</v>
      </c>
      <c r="H6" s="29">
        <v>8</v>
      </c>
      <c r="I6" s="29">
        <v>9</v>
      </c>
      <c r="J6" s="29" t="s">
        <v>66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>
        <v>19</v>
      </c>
      <c r="T6" s="29" t="s">
        <v>67</v>
      </c>
      <c r="U6" s="29" t="s">
        <v>68</v>
      </c>
      <c r="V6" s="73"/>
    </row>
    <row r="7" spans="1:35" ht="12.75" customHeight="1">
      <c r="A7" s="142" t="s">
        <v>21</v>
      </c>
      <c r="B7" s="142" t="s">
        <v>22</v>
      </c>
      <c r="C7" s="142" t="s">
        <v>69</v>
      </c>
      <c r="D7" s="142" t="s">
        <v>70</v>
      </c>
      <c r="E7" s="142" t="s">
        <v>71</v>
      </c>
      <c r="F7" s="142" t="s">
        <v>72</v>
      </c>
      <c r="G7" s="152" t="s">
        <v>73</v>
      </c>
      <c r="H7" s="153"/>
      <c r="I7" s="154"/>
      <c r="J7" s="142" t="s">
        <v>49</v>
      </c>
      <c r="K7" s="142" t="s">
        <v>74</v>
      </c>
      <c r="L7" s="142" t="s">
        <v>25</v>
      </c>
      <c r="M7" s="142" t="s">
        <v>75</v>
      </c>
      <c r="N7" s="142" t="s">
        <v>76</v>
      </c>
      <c r="O7" s="142" t="s">
        <v>77</v>
      </c>
      <c r="P7" s="142" t="s">
        <v>78</v>
      </c>
      <c r="Q7" s="142" t="s">
        <v>79</v>
      </c>
      <c r="R7" s="142" t="s">
        <v>80</v>
      </c>
      <c r="S7" s="142" t="s">
        <v>81</v>
      </c>
      <c r="T7" s="142" t="s">
        <v>82</v>
      </c>
      <c r="U7" s="142" t="s">
        <v>83</v>
      </c>
      <c r="V7" s="144" t="s">
        <v>21</v>
      </c>
    </row>
    <row r="8" spans="1:35" ht="50.25" customHeight="1">
      <c r="A8" s="143"/>
      <c r="B8" s="143"/>
      <c r="C8" s="143"/>
      <c r="D8" s="143"/>
      <c r="E8" s="143"/>
      <c r="F8" s="143"/>
      <c r="G8" s="72" t="s">
        <v>84</v>
      </c>
      <c r="H8" s="72" t="s">
        <v>85</v>
      </c>
      <c r="I8" s="72" t="s">
        <v>86</v>
      </c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5"/>
    </row>
    <row r="9" spans="1:35" ht="30" customHeight="1">
      <c r="A9" s="73"/>
      <c r="B9" s="73"/>
      <c r="C9" s="73"/>
      <c r="D9" s="131" t="s">
        <v>28</v>
      </c>
      <c r="E9" s="131" t="s">
        <v>28</v>
      </c>
      <c r="F9" s="131" t="s">
        <v>28</v>
      </c>
      <c r="G9" s="131" t="s">
        <v>28</v>
      </c>
      <c r="H9" s="131" t="s">
        <v>28</v>
      </c>
      <c r="I9" s="131" t="s">
        <v>28</v>
      </c>
      <c r="J9" s="131" t="s">
        <v>28</v>
      </c>
      <c r="K9" s="131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1" t="s">
        <v>28</v>
      </c>
      <c r="R9" s="131" t="s">
        <v>28</v>
      </c>
      <c r="S9" s="131" t="s">
        <v>28</v>
      </c>
      <c r="T9" s="131" t="s">
        <v>28</v>
      </c>
      <c r="U9" s="131" t="s">
        <v>28</v>
      </c>
      <c r="V9" s="73"/>
    </row>
    <row r="10" spans="1:35" ht="30" customHeight="1">
      <c r="A10" s="73">
        <v>1</v>
      </c>
      <c r="B10" s="74" t="s">
        <v>87</v>
      </c>
      <c r="C10" s="75">
        <v>17</v>
      </c>
      <c r="D10" s="76">
        <v>2177670879.5225801</v>
      </c>
      <c r="E10" s="76">
        <v>335818743.27340001</v>
      </c>
      <c r="F10" s="77">
        <f>D10+E10</f>
        <v>2513489622.79598</v>
      </c>
      <c r="G10" s="76">
        <v>157383837.72</v>
      </c>
      <c r="H10" s="78">
        <v>0</v>
      </c>
      <c r="I10" s="76">
        <f>1256676133.76-H10-G10</f>
        <v>1099292296.04</v>
      </c>
      <c r="J10" s="76">
        <f>F10-G10-H10-I10</f>
        <v>1256813489.0359802</v>
      </c>
      <c r="K10" s="76">
        <v>765992314.58340001</v>
      </c>
      <c r="L10" s="76">
        <v>145085995.5402</v>
      </c>
      <c r="M10" s="76">
        <v>93126981.479350001</v>
      </c>
      <c r="N10" s="76">
        <v>78866218.294</v>
      </c>
      <c r="O10" s="76">
        <f>N10/2</f>
        <v>39433109.147</v>
      </c>
      <c r="P10" s="76">
        <f>N10-O10</f>
        <v>39433109.147</v>
      </c>
      <c r="Q10" s="76">
        <v>2272961707.9053998</v>
      </c>
      <c r="R10" s="92">
        <v>0</v>
      </c>
      <c r="S10" s="76">
        <f>Q10-R10</f>
        <v>2272961707.9053998</v>
      </c>
      <c r="T10" s="92">
        <f>F10+K10+L10+M10+N10+Q10</f>
        <v>5869522840.5983305</v>
      </c>
      <c r="U10" s="93">
        <f>J10+K10+L10+M10+P10+S10</f>
        <v>4573413597.69133</v>
      </c>
      <c r="V10" s="73">
        <v>1</v>
      </c>
      <c r="AI10" s="85">
        <v>0</v>
      </c>
    </row>
    <row r="11" spans="1:35" ht="30" customHeight="1">
      <c r="A11" s="73">
        <v>2</v>
      </c>
      <c r="B11" s="74" t="s">
        <v>88</v>
      </c>
      <c r="C11" s="79">
        <v>21</v>
      </c>
      <c r="D11" s="76">
        <v>2316667329.6254001</v>
      </c>
      <c r="E11" s="76">
        <v>0</v>
      </c>
      <c r="F11" s="77">
        <f t="shared" ref="F11:F45" si="0">D11+E11</f>
        <v>2316667329.6254001</v>
      </c>
      <c r="G11" s="76">
        <v>285080208.19999999</v>
      </c>
      <c r="H11" s="78">
        <v>0</v>
      </c>
      <c r="I11" s="76">
        <f>1016516279.8-H11-G11</f>
        <v>731436071.5999999</v>
      </c>
      <c r="J11" s="76">
        <f t="shared" ref="J11:J45" si="1">F11-G11-H11-I11</f>
        <v>1300151049.8254001</v>
      </c>
      <c r="K11" s="76">
        <v>713058284.38619995</v>
      </c>
      <c r="L11" s="76">
        <v>134326229.66999999</v>
      </c>
      <c r="M11" s="76">
        <v>55325184.136950001</v>
      </c>
      <c r="N11" s="76">
        <v>83900093.926499993</v>
      </c>
      <c r="O11" s="76">
        <v>0</v>
      </c>
      <c r="P11" s="76">
        <f t="shared" ref="P11:P45" si="2">N11-O11</f>
        <v>83900093.926499993</v>
      </c>
      <c r="Q11" s="76">
        <v>2464095359.4231</v>
      </c>
      <c r="R11" s="92">
        <v>0</v>
      </c>
      <c r="S11" s="76">
        <f t="shared" ref="S11:S45" si="3">Q11-R11</f>
        <v>2464095359.4231</v>
      </c>
      <c r="T11" s="92">
        <f t="shared" ref="T11:T47" si="4">F11+K11+L11+M11+N11+Q11</f>
        <v>5767372481.1681499</v>
      </c>
      <c r="U11" s="93">
        <f t="shared" ref="U11:U47" si="5">J11+K11+L11+M11+P11+S11</f>
        <v>4750856201.3681498</v>
      </c>
      <c r="V11" s="73">
        <v>2</v>
      </c>
      <c r="AI11" s="85">
        <v>0</v>
      </c>
    </row>
    <row r="12" spans="1:35" ht="30" customHeight="1">
      <c r="A12" s="73">
        <v>3</v>
      </c>
      <c r="B12" s="74" t="s">
        <v>89</v>
      </c>
      <c r="C12" s="79">
        <v>31</v>
      </c>
      <c r="D12" s="76">
        <v>2338195937.0550699</v>
      </c>
      <c r="E12" s="76">
        <v>15029535090.0513</v>
      </c>
      <c r="F12" s="77">
        <f t="shared" si="0"/>
        <v>17367731027.106369</v>
      </c>
      <c r="G12" s="76">
        <v>136710182.97</v>
      </c>
      <c r="H12" s="78">
        <v>0</v>
      </c>
      <c r="I12" s="76">
        <f>872425828.86-H12-G12</f>
        <v>735715645.88999999</v>
      </c>
      <c r="J12" s="76">
        <f t="shared" si="1"/>
        <v>16495305198.246368</v>
      </c>
      <c r="K12" s="76">
        <v>4179454180.3902998</v>
      </c>
      <c r="L12" s="76">
        <v>146019074.8391</v>
      </c>
      <c r="M12" s="76">
        <v>1224964102.9261999</v>
      </c>
      <c r="N12" s="76">
        <v>84679770.905499995</v>
      </c>
      <c r="O12" s="76">
        <f>N12/2</f>
        <v>42339885.452749997</v>
      </c>
      <c r="P12" s="76">
        <f t="shared" si="2"/>
        <v>42339885.452749997</v>
      </c>
      <c r="Q12" s="76">
        <v>2700392494.9067001</v>
      </c>
      <c r="R12" s="92">
        <v>0</v>
      </c>
      <c r="S12" s="76">
        <f t="shared" si="3"/>
        <v>2700392494.9067001</v>
      </c>
      <c r="T12" s="92">
        <f t="shared" si="4"/>
        <v>25703240651.074169</v>
      </c>
      <c r="U12" s="93">
        <f t="shared" si="5"/>
        <v>24788474936.761421</v>
      </c>
      <c r="V12" s="73">
        <v>3</v>
      </c>
      <c r="AI12" s="85">
        <v>0</v>
      </c>
    </row>
    <row r="13" spans="1:35" ht="30" customHeight="1">
      <c r="A13" s="73">
        <v>4</v>
      </c>
      <c r="B13" s="74" t="s">
        <v>90</v>
      </c>
      <c r="C13" s="79">
        <v>21</v>
      </c>
      <c r="D13" s="76">
        <v>2312327326.1220999</v>
      </c>
      <c r="E13" s="76">
        <v>701355326.42410004</v>
      </c>
      <c r="F13" s="77">
        <f t="shared" si="0"/>
        <v>3013682652.5461998</v>
      </c>
      <c r="G13" s="76">
        <v>132818158.09</v>
      </c>
      <c r="H13" s="78">
        <v>0</v>
      </c>
      <c r="I13" s="76">
        <f>2231518158.07-H13-G13</f>
        <v>2098699999.9800003</v>
      </c>
      <c r="J13" s="76">
        <f t="shared" si="1"/>
        <v>782164494.47619939</v>
      </c>
      <c r="K13" s="76">
        <v>890897286.38829994</v>
      </c>
      <c r="L13" s="76">
        <v>189190286.6805</v>
      </c>
      <c r="M13" s="76">
        <v>70981620.987550005</v>
      </c>
      <c r="N13" s="76">
        <v>83742916.977799997</v>
      </c>
      <c r="O13" s="76">
        <v>0</v>
      </c>
      <c r="P13" s="76">
        <f t="shared" si="2"/>
        <v>83742916.977799997</v>
      </c>
      <c r="Q13" s="76">
        <v>2730169234.2894001</v>
      </c>
      <c r="R13" s="92">
        <v>0</v>
      </c>
      <c r="S13" s="76">
        <f t="shared" si="3"/>
        <v>2730169234.2894001</v>
      </c>
      <c r="T13" s="92">
        <f t="shared" si="4"/>
        <v>6978663997.8697491</v>
      </c>
      <c r="U13" s="93">
        <f t="shared" si="5"/>
        <v>4747145839.7997494</v>
      </c>
      <c r="V13" s="73">
        <v>4</v>
      </c>
      <c r="AI13" s="85">
        <v>0</v>
      </c>
    </row>
    <row r="14" spans="1:35" ht="30" customHeight="1">
      <c r="A14" s="73">
        <v>5</v>
      </c>
      <c r="B14" s="74" t="s">
        <v>91</v>
      </c>
      <c r="C14" s="79">
        <v>20</v>
      </c>
      <c r="D14" s="76">
        <v>2781807245.3782001</v>
      </c>
      <c r="E14" s="76">
        <v>0</v>
      </c>
      <c r="F14" s="77">
        <f t="shared" si="0"/>
        <v>2781807245.3782001</v>
      </c>
      <c r="G14" s="76">
        <v>480251603.99000001</v>
      </c>
      <c r="H14" s="78">
        <v>201255000</v>
      </c>
      <c r="I14" s="76">
        <f>2323668937.59-H14-G14</f>
        <v>1642162333.6000001</v>
      </c>
      <c r="J14" s="76">
        <f t="shared" si="1"/>
        <v>458138307.78819966</v>
      </c>
      <c r="K14" s="76">
        <v>856225957.21860003</v>
      </c>
      <c r="L14" s="76">
        <v>151500115.22999999</v>
      </c>
      <c r="M14" s="76">
        <v>83350752.225649998</v>
      </c>
      <c r="N14" s="76">
        <v>100745534.84110001</v>
      </c>
      <c r="O14" s="76">
        <v>0</v>
      </c>
      <c r="P14" s="76">
        <f t="shared" si="2"/>
        <v>100745534.84110001</v>
      </c>
      <c r="Q14" s="76">
        <v>2725064694.1445999</v>
      </c>
      <c r="R14" s="92">
        <v>0</v>
      </c>
      <c r="S14" s="76">
        <f t="shared" si="3"/>
        <v>2725064694.1445999</v>
      </c>
      <c r="T14" s="92">
        <f t="shared" si="4"/>
        <v>6698694299.0381498</v>
      </c>
      <c r="U14" s="93">
        <f t="shared" si="5"/>
        <v>4375025361.4481497</v>
      </c>
      <c r="V14" s="73">
        <v>5</v>
      </c>
      <c r="AI14" s="85">
        <v>0</v>
      </c>
    </row>
    <row r="15" spans="1:35" ht="30" customHeight="1">
      <c r="A15" s="73">
        <v>6</v>
      </c>
      <c r="B15" s="74" t="s">
        <v>92</v>
      </c>
      <c r="C15" s="79">
        <v>8</v>
      </c>
      <c r="D15" s="76">
        <v>2057746682.2595401</v>
      </c>
      <c r="E15" s="76">
        <v>10192866607.177299</v>
      </c>
      <c r="F15" s="77">
        <f t="shared" si="0"/>
        <v>12250613289.43684</v>
      </c>
      <c r="G15" s="76">
        <v>78182606.849999994</v>
      </c>
      <c r="H15" s="78">
        <v>0</v>
      </c>
      <c r="I15" s="76">
        <f>787877808.28-H15-G15</f>
        <v>709695201.42999995</v>
      </c>
      <c r="J15" s="76">
        <f t="shared" si="1"/>
        <v>11462735481.156839</v>
      </c>
      <c r="K15" s="76">
        <v>3113926866.4912</v>
      </c>
      <c r="L15" s="76">
        <v>111106749.28389999</v>
      </c>
      <c r="M15" s="76">
        <v>55522838.539350003</v>
      </c>
      <c r="N15" s="76">
        <v>74523060.652899995</v>
      </c>
      <c r="O15" s="76">
        <f t="shared" ref="O15:O21" si="6">N15/2</f>
        <v>37261530.326449998</v>
      </c>
      <c r="P15" s="76">
        <f t="shared" si="2"/>
        <v>37261530.326449998</v>
      </c>
      <c r="Q15" s="76">
        <v>2058412635.6737001</v>
      </c>
      <c r="R15" s="92">
        <v>0</v>
      </c>
      <c r="S15" s="76">
        <f t="shared" si="3"/>
        <v>2058412635.6737001</v>
      </c>
      <c r="T15" s="92">
        <f t="shared" si="4"/>
        <v>17664105440.077888</v>
      </c>
      <c r="U15" s="93">
        <f t="shared" si="5"/>
        <v>16838966101.471439</v>
      </c>
      <c r="V15" s="73">
        <v>6</v>
      </c>
      <c r="AI15" s="85">
        <v>0</v>
      </c>
    </row>
    <row r="16" spans="1:35" ht="30" customHeight="1">
      <c r="A16" s="73">
        <v>7</v>
      </c>
      <c r="B16" s="74" t="s">
        <v>93</v>
      </c>
      <c r="C16" s="79">
        <v>23</v>
      </c>
      <c r="D16" s="76">
        <v>2608124119.7801199</v>
      </c>
      <c r="E16" s="76">
        <v>0</v>
      </c>
      <c r="F16" s="77">
        <f t="shared" si="0"/>
        <v>2608124119.7801199</v>
      </c>
      <c r="G16" s="76">
        <v>63066751.439999998</v>
      </c>
      <c r="H16" s="78">
        <v>0</v>
      </c>
      <c r="I16" s="76">
        <f>1138708476.07-H16-G16</f>
        <v>1075641724.6299999</v>
      </c>
      <c r="J16" s="76">
        <f t="shared" si="1"/>
        <v>1469415643.71012</v>
      </c>
      <c r="K16" s="76">
        <v>802767184.79340005</v>
      </c>
      <c r="L16" s="76">
        <v>147729739.70120001</v>
      </c>
      <c r="M16" s="76">
        <v>75182376.041500002</v>
      </c>
      <c r="N16" s="76">
        <v>94455451.511299998</v>
      </c>
      <c r="O16" s="76">
        <f t="shared" si="6"/>
        <v>47227725.755649999</v>
      </c>
      <c r="P16" s="76">
        <f t="shared" si="2"/>
        <v>47227725.755649999</v>
      </c>
      <c r="Q16" s="76">
        <v>2670950331.1887999</v>
      </c>
      <c r="R16" s="92">
        <v>0</v>
      </c>
      <c r="S16" s="76">
        <f t="shared" si="3"/>
        <v>2670950331.1887999</v>
      </c>
      <c r="T16" s="92">
        <f t="shared" si="4"/>
        <v>6399209203.0163193</v>
      </c>
      <c r="U16" s="93">
        <f t="shared" si="5"/>
        <v>5213273001.19067</v>
      </c>
      <c r="V16" s="73">
        <v>7</v>
      </c>
      <c r="AI16" s="85">
        <v>0</v>
      </c>
    </row>
    <row r="17" spans="1:35" ht="30" customHeight="1">
      <c r="A17" s="73">
        <v>8</v>
      </c>
      <c r="B17" s="74" t="s">
        <v>94</v>
      </c>
      <c r="C17" s="79">
        <v>27</v>
      </c>
      <c r="D17" s="76">
        <v>2889427743.9757299</v>
      </c>
      <c r="E17" s="76">
        <v>0</v>
      </c>
      <c r="F17" s="77">
        <f t="shared" si="0"/>
        <v>2889427743.9757299</v>
      </c>
      <c r="G17" s="76">
        <v>48678953.740000002</v>
      </c>
      <c r="H17" s="78">
        <v>0</v>
      </c>
      <c r="I17" s="76">
        <f>1794457595.96-H17-G17</f>
        <v>1745778642.22</v>
      </c>
      <c r="J17" s="76">
        <f t="shared" si="1"/>
        <v>1094970148.0157301</v>
      </c>
      <c r="K17" s="76">
        <v>889350992.96630001</v>
      </c>
      <c r="L17" s="76">
        <v>148102544.7942</v>
      </c>
      <c r="M17" s="76">
        <v>157389643.5839</v>
      </c>
      <c r="N17" s="76">
        <v>104643103.48459999</v>
      </c>
      <c r="O17" s="76">
        <v>0</v>
      </c>
      <c r="P17" s="76">
        <f t="shared" si="2"/>
        <v>104643103.48459999</v>
      </c>
      <c r="Q17" s="76">
        <v>3137928096.9573002</v>
      </c>
      <c r="R17" s="92">
        <v>0</v>
      </c>
      <c r="S17" s="76">
        <f t="shared" si="3"/>
        <v>3137928096.9573002</v>
      </c>
      <c r="T17" s="92">
        <f t="shared" si="4"/>
        <v>7326842125.7620296</v>
      </c>
      <c r="U17" s="93">
        <f t="shared" si="5"/>
        <v>5532384529.8020306</v>
      </c>
      <c r="V17" s="73">
        <v>8</v>
      </c>
      <c r="AI17" s="85">
        <v>0</v>
      </c>
    </row>
    <row r="18" spans="1:35" ht="30" customHeight="1">
      <c r="A18" s="73">
        <v>9</v>
      </c>
      <c r="B18" s="74" t="s">
        <v>95</v>
      </c>
      <c r="C18" s="79">
        <v>18</v>
      </c>
      <c r="D18" s="76">
        <v>2338594696.1870899</v>
      </c>
      <c r="E18" s="76">
        <v>0</v>
      </c>
      <c r="F18" s="77">
        <f t="shared" si="0"/>
        <v>2338594696.1870899</v>
      </c>
      <c r="G18" s="76">
        <v>442239024.13</v>
      </c>
      <c r="H18" s="78">
        <v>541305066.39999998</v>
      </c>
      <c r="I18" s="76">
        <f>1091080219.44-H18-G18</f>
        <v>107536128.91000009</v>
      </c>
      <c r="J18" s="76">
        <f t="shared" si="1"/>
        <v>1247514476.7470896</v>
      </c>
      <c r="K18" s="76">
        <v>719807414.99479997</v>
      </c>
      <c r="L18" s="76">
        <v>132053072.2976</v>
      </c>
      <c r="M18" s="76">
        <v>100542930.7701</v>
      </c>
      <c r="N18" s="76">
        <v>84694212.309599996</v>
      </c>
      <c r="O18" s="76">
        <f t="shared" si="6"/>
        <v>42347106.154799998</v>
      </c>
      <c r="P18" s="76">
        <f t="shared" si="2"/>
        <v>42347106.154799998</v>
      </c>
      <c r="Q18" s="76">
        <v>2297949539.3291998</v>
      </c>
      <c r="R18" s="92">
        <v>0</v>
      </c>
      <c r="S18" s="76">
        <f t="shared" si="3"/>
        <v>2297949539.3291998</v>
      </c>
      <c r="T18" s="92">
        <f t="shared" si="4"/>
        <v>5673641865.8883896</v>
      </c>
      <c r="U18" s="93">
        <f t="shared" si="5"/>
        <v>4540214540.2935886</v>
      </c>
      <c r="V18" s="73">
        <v>9</v>
      </c>
      <c r="AI18" s="85">
        <v>0</v>
      </c>
    </row>
    <row r="19" spans="1:35" ht="30" customHeight="1">
      <c r="A19" s="73">
        <v>10</v>
      </c>
      <c r="B19" s="74" t="s">
        <v>96</v>
      </c>
      <c r="C19" s="79">
        <v>25</v>
      </c>
      <c r="D19" s="76">
        <v>2361328103.7287502</v>
      </c>
      <c r="E19" s="76">
        <v>24812254075.863499</v>
      </c>
      <c r="F19" s="77">
        <f t="shared" si="0"/>
        <v>27173582179.592247</v>
      </c>
      <c r="G19" s="76">
        <v>52812881</v>
      </c>
      <c r="H19" s="78">
        <v>150000000</v>
      </c>
      <c r="I19" s="76">
        <f>1625921126.67-H19-G19</f>
        <v>1423108245.6700001</v>
      </c>
      <c r="J19" s="76">
        <f t="shared" si="1"/>
        <v>25547661052.922249</v>
      </c>
      <c r="K19" s="76">
        <v>6652623631.0081997</v>
      </c>
      <c r="L19" s="76">
        <v>193665185.51570001</v>
      </c>
      <c r="M19" s="76">
        <v>305415698.4515</v>
      </c>
      <c r="N19" s="76">
        <v>85517522.157900006</v>
      </c>
      <c r="O19" s="76">
        <f t="shared" si="6"/>
        <v>42758761.078950003</v>
      </c>
      <c r="P19" s="76">
        <f t="shared" si="2"/>
        <v>42758761.078950003</v>
      </c>
      <c r="Q19" s="76">
        <v>2632650099.6880999</v>
      </c>
      <c r="R19" s="92">
        <v>0</v>
      </c>
      <c r="S19" s="76">
        <f t="shared" si="3"/>
        <v>2632650099.6880999</v>
      </c>
      <c r="T19" s="92">
        <f t="shared" si="4"/>
        <v>37043454316.413651</v>
      </c>
      <c r="U19" s="93">
        <f t="shared" si="5"/>
        <v>35374774428.664703</v>
      </c>
      <c r="V19" s="73">
        <v>10</v>
      </c>
      <c r="AI19" s="85">
        <v>0</v>
      </c>
    </row>
    <row r="20" spans="1:35" ht="30" customHeight="1">
      <c r="A20" s="73">
        <v>11</v>
      </c>
      <c r="B20" s="74" t="s">
        <v>97</v>
      </c>
      <c r="C20" s="79">
        <v>13</v>
      </c>
      <c r="D20" s="76">
        <v>2080594008.12902</v>
      </c>
      <c r="E20" s="76">
        <v>0</v>
      </c>
      <c r="F20" s="77">
        <f t="shared" si="0"/>
        <v>2080594008.12902</v>
      </c>
      <c r="G20" s="76">
        <v>126318629.05</v>
      </c>
      <c r="H20" s="78">
        <v>0</v>
      </c>
      <c r="I20" s="76">
        <f>1425600711.66-H20-G20</f>
        <v>1299282082.6100001</v>
      </c>
      <c r="J20" s="76">
        <f t="shared" si="1"/>
        <v>654993296.46901989</v>
      </c>
      <c r="K20" s="76">
        <v>640396130.66470003</v>
      </c>
      <c r="L20" s="76">
        <v>116518763.4973</v>
      </c>
      <c r="M20" s="76">
        <v>51295441.333499998</v>
      </c>
      <c r="N20" s="76">
        <v>75350496.151199996</v>
      </c>
      <c r="O20" s="76">
        <v>0</v>
      </c>
      <c r="P20" s="76">
        <f t="shared" si="2"/>
        <v>75350496.151199996</v>
      </c>
      <c r="Q20" s="76">
        <v>2291283353.5714998</v>
      </c>
      <c r="R20" s="92">
        <v>0</v>
      </c>
      <c r="S20" s="76">
        <f t="shared" si="3"/>
        <v>2291283353.5714998</v>
      </c>
      <c r="T20" s="92">
        <f t="shared" si="4"/>
        <v>5255438193.3472195</v>
      </c>
      <c r="U20" s="93">
        <f t="shared" si="5"/>
        <v>3829837481.6872196</v>
      </c>
      <c r="V20" s="73">
        <v>11</v>
      </c>
      <c r="AI20" s="85">
        <v>0</v>
      </c>
    </row>
    <row r="21" spans="1:35" ht="30" customHeight="1">
      <c r="A21" s="73">
        <v>12</v>
      </c>
      <c r="B21" s="74" t="s">
        <v>98</v>
      </c>
      <c r="C21" s="79">
        <v>18</v>
      </c>
      <c r="D21" s="76">
        <v>2174554194.0700102</v>
      </c>
      <c r="E21" s="76">
        <v>1640042628.0525</v>
      </c>
      <c r="F21" s="77">
        <f t="shared" si="0"/>
        <v>3814596822.12251</v>
      </c>
      <c r="G21" s="76">
        <v>374548841.32999998</v>
      </c>
      <c r="H21" s="78">
        <v>322916666.67000002</v>
      </c>
      <c r="I21" s="76">
        <f>698666711.66-H21-G21</f>
        <v>1201203.6599999666</v>
      </c>
      <c r="J21" s="76">
        <f t="shared" si="1"/>
        <v>3115930110.4625101</v>
      </c>
      <c r="K21" s="76">
        <v>1033150105.6909</v>
      </c>
      <c r="L21" s="76">
        <v>171473704.64480001</v>
      </c>
      <c r="M21" s="76">
        <v>285526972.10764998</v>
      </c>
      <c r="N21" s="76">
        <v>78753344.857700005</v>
      </c>
      <c r="O21" s="76">
        <f t="shared" si="6"/>
        <v>39376672.428850003</v>
      </c>
      <c r="P21" s="76">
        <f t="shared" si="2"/>
        <v>39376672.428850003</v>
      </c>
      <c r="Q21" s="76">
        <v>2715028483.9492002</v>
      </c>
      <c r="R21" s="92">
        <v>0</v>
      </c>
      <c r="S21" s="76">
        <f t="shared" si="3"/>
        <v>2715028483.9492002</v>
      </c>
      <c r="T21" s="92">
        <f t="shared" si="4"/>
        <v>8098529433.3727608</v>
      </c>
      <c r="U21" s="93">
        <f t="shared" si="5"/>
        <v>7360486049.2839108</v>
      </c>
      <c r="V21" s="73">
        <v>12</v>
      </c>
      <c r="AI21" s="85">
        <v>0</v>
      </c>
    </row>
    <row r="22" spans="1:35" ht="30" customHeight="1">
      <c r="A22" s="73">
        <v>13</v>
      </c>
      <c r="B22" s="74" t="s">
        <v>99</v>
      </c>
      <c r="C22" s="79">
        <v>16</v>
      </c>
      <c r="D22" s="76">
        <v>2079419941.0553701</v>
      </c>
      <c r="E22" s="76">
        <v>0</v>
      </c>
      <c r="F22" s="77">
        <f t="shared" si="0"/>
        <v>2079419941.0553701</v>
      </c>
      <c r="G22" s="76">
        <v>174084423.31999999</v>
      </c>
      <c r="H22" s="78">
        <v>345000000</v>
      </c>
      <c r="I22" s="76">
        <f>1645104745.98-H22-G22</f>
        <v>1126020322.6600001</v>
      </c>
      <c r="J22" s="76">
        <f t="shared" si="1"/>
        <v>434315195.07537007</v>
      </c>
      <c r="K22" s="76">
        <v>640034758.86380005</v>
      </c>
      <c r="L22" s="76">
        <v>123536882.2976</v>
      </c>
      <c r="M22" s="76">
        <v>135181163.26715001</v>
      </c>
      <c r="N22" s="76">
        <v>75307976.305399999</v>
      </c>
      <c r="O22" s="76">
        <v>0</v>
      </c>
      <c r="P22" s="76">
        <f t="shared" si="2"/>
        <v>75307976.305399999</v>
      </c>
      <c r="Q22" s="76">
        <v>2196031651.8624001</v>
      </c>
      <c r="R22" s="92">
        <v>0</v>
      </c>
      <c r="S22" s="76">
        <f t="shared" si="3"/>
        <v>2196031651.8624001</v>
      </c>
      <c r="T22" s="92">
        <f t="shared" si="4"/>
        <v>5249512373.65172</v>
      </c>
      <c r="U22" s="93">
        <f t="shared" si="5"/>
        <v>3604407627.67172</v>
      </c>
      <c r="V22" s="73">
        <v>13</v>
      </c>
      <c r="AI22" s="85">
        <v>0</v>
      </c>
    </row>
    <row r="23" spans="1:35" ht="30" customHeight="1">
      <c r="A23" s="73">
        <v>14</v>
      </c>
      <c r="B23" s="74" t="s">
        <v>100</v>
      </c>
      <c r="C23" s="79">
        <v>17</v>
      </c>
      <c r="D23" s="76">
        <v>2338796532.6989999</v>
      </c>
      <c r="E23" s="76">
        <v>0</v>
      </c>
      <c r="F23" s="77">
        <f t="shared" si="0"/>
        <v>2338796532.6989999</v>
      </c>
      <c r="G23" s="76">
        <v>236579312.91999999</v>
      </c>
      <c r="H23" s="78">
        <v>0</v>
      </c>
      <c r="I23" s="76">
        <f>2429887756.83-H23-G23</f>
        <v>2193308443.9099998</v>
      </c>
      <c r="J23" s="76">
        <f t="shared" si="1"/>
        <v>-91091224.131000042</v>
      </c>
      <c r="K23" s="76">
        <v>719869539.2313</v>
      </c>
      <c r="L23" s="76">
        <v>152618417.64770001</v>
      </c>
      <c r="M23" s="76">
        <v>158915433.93634999</v>
      </c>
      <c r="N23" s="76">
        <v>84701521.991899997</v>
      </c>
      <c r="O23" s="76">
        <v>0</v>
      </c>
      <c r="P23" s="76">
        <f t="shared" si="2"/>
        <v>84701521.991899997</v>
      </c>
      <c r="Q23" s="76">
        <v>2444315071.2487998</v>
      </c>
      <c r="R23" s="92">
        <v>0</v>
      </c>
      <c r="S23" s="76">
        <f t="shared" si="3"/>
        <v>2444315071.2487998</v>
      </c>
      <c r="T23" s="92">
        <f t="shared" si="4"/>
        <v>5899216516.7550488</v>
      </c>
      <c r="U23" s="93">
        <f t="shared" si="5"/>
        <v>3469328759.9250498</v>
      </c>
      <c r="V23" s="73">
        <v>14</v>
      </c>
      <c r="AI23" s="85">
        <v>0</v>
      </c>
    </row>
    <row r="24" spans="1:35" ht="30" customHeight="1">
      <c r="A24" s="73">
        <v>15</v>
      </c>
      <c r="B24" s="74" t="s">
        <v>101</v>
      </c>
      <c r="C24" s="79">
        <v>11</v>
      </c>
      <c r="D24" s="76">
        <v>2190539813.2557702</v>
      </c>
      <c r="E24" s="76">
        <v>0</v>
      </c>
      <c r="F24" s="77">
        <f t="shared" si="0"/>
        <v>2190539813.2557702</v>
      </c>
      <c r="G24" s="76">
        <v>132891793.39</v>
      </c>
      <c r="H24" s="78">
        <v>898859918.29999995</v>
      </c>
      <c r="I24" s="76">
        <f>1645104745.98-H24-G24</f>
        <v>613353034.29000008</v>
      </c>
      <c r="J24" s="76">
        <f t="shared" si="1"/>
        <v>545435067.27577007</v>
      </c>
      <c r="K24" s="76">
        <v>674236883.79639995</v>
      </c>
      <c r="L24" s="76">
        <v>118897072.5619</v>
      </c>
      <c r="M24" s="76">
        <v>80257193.243499994</v>
      </c>
      <c r="N24" s="76">
        <v>79332277.764500007</v>
      </c>
      <c r="O24" s="76">
        <v>0</v>
      </c>
      <c r="P24" s="76">
        <f t="shared" si="2"/>
        <v>79332277.764500007</v>
      </c>
      <c r="Q24" s="76">
        <v>2176385748.6233001</v>
      </c>
      <c r="R24" s="92">
        <v>0</v>
      </c>
      <c r="S24" s="76">
        <f t="shared" si="3"/>
        <v>2176385748.6233001</v>
      </c>
      <c r="T24" s="92">
        <f t="shared" si="4"/>
        <v>5319648989.2453709</v>
      </c>
      <c r="U24" s="93">
        <f t="shared" si="5"/>
        <v>3674544243.2653699</v>
      </c>
      <c r="V24" s="73">
        <v>15</v>
      </c>
      <c r="AI24" s="85">
        <v>0</v>
      </c>
    </row>
    <row r="25" spans="1:35" ht="30" customHeight="1">
      <c r="A25" s="73">
        <v>16</v>
      </c>
      <c r="B25" s="74" t="s">
        <v>102</v>
      </c>
      <c r="C25" s="79">
        <v>27</v>
      </c>
      <c r="D25" s="76">
        <v>2417971276.1008501</v>
      </c>
      <c r="E25" s="76">
        <v>804758911.8829</v>
      </c>
      <c r="F25" s="77">
        <f t="shared" si="0"/>
        <v>3222730187.9837503</v>
      </c>
      <c r="G25" s="76">
        <v>122916438.27</v>
      </c>
      <c r="H25" s="78">
        <v>0</v>
      </c>
      <c r="I25" s="76">
        <f>2429887756.83-H25-G25</f>
        <v>2306971318.5599999</v>
      </c>
      <c r="J25" s="76">
        <f t="shared" si="1"/>
        <v>792842431.15375042</v>
      </c>
      <c r="K25" s="76">
        <v>943719735.88090003</v>
      </c>
      <c r="L25" s="76">
        <v>158971543.23989999</v>
      </c>
      <c r="M25" s="76">
        <v>68415394.201700002</v>
      </c>
      <c r="N25" s="76">
        <v>87568903.217899993</v>
      </c>
      <c r="O25" s="76">
        <f t="shared" ref="O25" si="7">N25/2</f>
        <v>43784451.608949997</v>
      </c>
      <c r="P25" s="76">
        <f t="shared" si="2"/>
        <v>43784451.608949997</v>
      </c>
      <c r="Q25" s="76">
        <v>2541020330.9775</v>
      </c>
      <c r="R25" s="92">
        <v>0</v>
      </c>
      <c r="S25" s="76">
        <f t="shared" si="3"/>
        <v>2541020330.9775</v>
      </c>
      <c r="T25" s="92">
        <f t="shared" si="4"/>
        <v>7022426095.5016508</v>
      </c>
      <c r="U25" s="93">
        <f t="shared" si="5"/>
        <v>4548753887.0627003</v>
      </c>
      <c r="V25" s="73">
        <v>16</v>
      </c>
      <c r="AI25" s="85">
        <v>0</v>
      </c>
    </row>
    <row r="26" spans="1:35" ht="30" customHeight="1">
      <c r="A26" s="73">
        <v>17</v>
      </c>
      <c r="B26" s="74" t="s">
        <v>103</v>
      </c>
      <c r="C26" s="79">
        <v>27</v>
      </c>
      <c r="D26" s="76">
        <v>2600752408.64013</v>
      </c>
      <c r="E26" s="76">
        <v>0</v>
      </c>
      <c r="F26" s="77">
        <f t="shared" si="0"/>
        <v>2600752408.64013</v>
      </c>
      <c r="G26" s="76">
        <v>66966469.700000003</v>
      </c>
      <c r="H26" s="78">
        <v>0</v>
      </c>
      <c r="I26" s="76">
        <f>385098199.41-H26-G26</f>
        <v>318131729.71000004</v>
      </c>
      <c r="J26" s="76">
        <f t="shared" si="1"/>
        <v>2215654209.2301302</v>
      </c>
      <c r="K26" s="76">
        <v>800498210.03069997</v>
      </c>
      <c r="L26" s="76">
        <v>142466507.33860001</v>
      </c>
      <c r="M26" s="76">
        <v>119598701.1583</v>
      </c>
      <c r="N26" s="76">
        <v>94188478.670900002</v>
      </c>
      <c r="O26" s="76">
        <v>0</v>
      </c>
      <c r="P26" s="76">
        <f t="shared" si="2"/>
        <v>94188478.670900002</v>
      </c>
      <c r="Q26" s="76">
        <v>2724761568.6954999</v>
      </c>
      <c r="R26" s="92">
        <v>0</v>
      </c>
      <c r="S26" s="76">
        <f t="shared" si="3"/>
        <v>2724761568.6954999</v>
      </c>
      <c r="T26" s="92">
        <f t="shared" si="4"/>
        <v>6482265874.5341301</v>
      </c>
      <c r="U26" s="93">
        <f t="shared" si="5"/>
        <v>6097167675.1241302</v>
      </c>
      <c r="V26" s="73">
        <v>17</v>
      </c>
      <c r="AI26" s="85">
        <v>0</v>
      </c>
    </row>
    <row r="27" spans="1:35" ht="30" customHeight="1">
      <c r="A27" s="73">
        <v>18</v>
      </c>
      <c r="B27" s="74" t="s">
        <v>104</v>
      </c>
      <c r="C27" s="79">
        <v>23</v>
      </c>
      <c r="D27" s="76">
        <v>3047083941.3826399</v>
      </c>
      <c r="E27" s="76">
        <v>0</v>
      </c>
      <c r="F27" s="77">
        <f t="shared" si="0"/>
        <v>3047083941.3826399</v>
      </c>
      <c r="G27" s="76">
        <v>1489562335.5</v>
      </c>
      <c r="H27" s="78">
        <v>0</v>
      </c>
      <c r="I27" s="76">
        <f>2731546316.85-H27-G27</f>
        <v>1241983981.3499999</v>
      </c>
      <c r="J27" s="76">
        <f t="shared" si="1"/>
        <v>315537624.53263998</v>
      </c>
      <c r="K27" s="76">
        <v>937876759.35249996</v>
      </c>
      <c r="L27" s="76">
        <v>194795551.4964</v>
      </c>
      <c r="M27" s="76">
        <v>540960998.98294997</v>
      </c>
      <c r="N27" s="76">
        <v>110352757.86660001</v>
      </c>
      <c r="O27" s="76">
        <v>0</v>
      </c>
      <c r="P27" s="76">
        <f t="shared" si="2"/>
        <v>110352757.86660001</v>
      </c>
      <c r="Q27" s="76">
        <v>3146265800.5483999</v>
      </c>
      <c r="R27" s="92">
        <v>0</v>
      </c>
      <c r="S27" s="76">
        <f t="shared" si="3"/>
        <v>3146265800.5483999</v>
      </c>
      <c r="T27" s="92">
        <f t="shared" si="4"/>
        <v>7977335809.6294899</v>
      </c>
      <c r="U27" s="93">
        <f t="shared" si="5"/>
        <v>5245789492.7794895</v>
      </c>
      <c r="V27" s="73">
        <v>18</v>
      </c>
      <c r="AI27" s="85">
        <v>0</v>
      </c>
    </row>
    <row r="28" spans="1:35" ht="30" customHeight="1">
      <c r="A28" s="73">
        <v>19</v>
      </c>
      <c r="B28" s="74" t="s">
        <v>105</v>
      </c>
      <c r="C28" s="79">
        <v>44</v>
      </c>
      <c r="D28" s="76">
        <v>3688834342.5269899</v>
      </c>
      <c r="E28" s="76">
        <v>0</v>
      </c>
      <c r="F28" s="77">
        <f t="shared" si="0"/>
        <v>3688834342.5269899</v>
      </c>
      <c r="G28" s="76">
        <v>202477930.22</v>
      </c>
      <c r="H28" s="78">
        <v>292615190</v>
      </c>
      <c r="I28" s="76">
        <f>2216922652.6-H28-G28</f>
        <v>1721829532.3799999</v>
      </c>
      <c r="J28" s="76">
        <f t="shared" si="1"/>
        <v>1471911689.9269903</v>
      </c>
      <c r="K28" s="76">
        <v>1135404230.9026999</v>
      </c>
      <c r="L28" s="76">
        <v>252952122.56690001</v>
      </c>
      <c r="M28" s="76">
        <v>562766509.64170003</v>
      </c>
      <c r="N28" s="76">
        <v>133594298.95649999</v>
      </c>
      <c r="O28" s="76">
        <v>0</v>
      </c>
      <c r="P28" s="76">
        <f t="shared" si="2"/>
        <v>133594298.95649999</v>
      </c>
      <c r="Q28" s="76">
        <v>4378745525.4715004</v>
      </c>
      <c r="R28" s="92">
        <v>0</v>
      </c>
      <c r="S28" s="76">
        <f t="shared" si="3"/>
        <v>4378745525.4715004</v>
      </c>
      <c r="T28" s="92">
        <f t="shared" si="4"/>
        <v>10152297030.06629</v>
      </c>
      <c r="U28" s="93">
        <f t="shared" si="5"/>
        <v>7935374377.4662905</v>
      </c>
      <c r="V28" s="73">
        <v>19</v>
      </c>
      <c r="AI28" s="85">
        <v>0</v>
      </c>
    </row>
    <row r="29" spans="1:35" ht="30" customHeight="1">
      <c r="A29" s="73">
        <v>20</v>
      </c>
      <c r="B29" s="74" t="s">
        <v>106</v>
      </c>
      <c r="C29" s="79">
        <v>34</v>
      </c>
      <c r="D29" s="76">
        <v>2858741631.4061899</v>
      </c>
      <c r="E29" s="76">
        <v>0</v>
      </c>
      <c r="F29" s="77">
        <f t="shared" si="0"/>
        <v>2858741631.4061899</v>
      </c>
      <c r="G29" s="76">
        <v>172335440.80000001</v>
      </c>
      <c r="H29" s="78">
        <v>850000000</v>
      </c>
      <c r="I29" s="76">
        <f>2045596196.93-H29-G29</f>
        <v>1023260756.1300001</v>
      </c>
      <c r="J29" s="76">
        <f t="shared" si="1"/>
        <v>813145434.47618961</v>
      </c>
      <c r="K29" s="76">
        <v>879905965.40569997</v>
      </c>
      <c r="L29" s="76">
        <v>169407528.22819999</v>
      </c>
      <c r="M29" s="76">
        <v>113319319.77275001</v>
      </c>
      <c r="N29" s="76">
        <v>103531779.604</v>
      </c>
      <c r="O29" s="76">
        <v>0</v>
      </c>
      <c r="P29" s="76">
        <f t="shared" si="2"/>
        <v>103531779.604</v>
      </c>
      <c r="Q29" s="76">
        <v>3165246470.7810001</v>
      </c>
      <c r="R29" s="92">
        <v>0</v>
      </c>
      <c r="S29" s="76">
        <f t="shared" si="3"/>
        <v>3165246470.7810001</v>
      </c>
      <c r="T29" s="92">
        <f t="shared" si="4"/>
        <v>7290152695.1978397</v>
      </c>
      <c r="U29" s="93">
        <f t="shared" si="5"/>
        <v>5244556498.2678394</v>
      </c>
      <c r="V29" s="73">
        <v>20</v>
      </c>
      <c r="AI29" s="85">
        <v>0</v>
      </c>
    </row>
    <row r="30" spans="1:35" ht="30" customHeight="1">
      <c r="A30" s="73">
        <v>21</v>
      </c>
      <c r="B30" s="74" t="s">
        <v>107</v>
      </c>
      <c r="C30" s="79">
        <v>21</v>
      </c>
      <c r="D30" s="76">
        <v>2455673323.7838802</v>
      </c>
      <c r="E30" s="76">
        <v>0</v>
      </c>
      <c r="F30" s="77">
        <f t="shared" si="0"/>
        <v>2455673323.7838802</v>
      </c>
      <c r="G30" s="76">
        <v>84522952.109999999</v>
      </c>
      <c r="H30" s="78">
        <v>0</v>
      </c>
      <c r="I30" s="76">
        <f>1048185767.51-H30-G30</f>
        <v>963662815.39999998</v>
      </c>
      <c r="J30" s="76">
        <f t="shared" si="1"/>
        <v>1407487556.27388</v>
      </c>
      <c r="K30" s="76">
        <v>755843614.1789</v>
      </c>
      <c r="L30" s="76">
        <v>131079624.8794</v>
      </c>
      <c r="M30" s="76">
        <v>97772475.27775</v>
      </c>
      <c r="N30" s="76">
        <v>88934315.2051</v>
      </c>
      <c r="O30" s="76">
        <f t="shared" ref="O30:O32" si="8">N30/2</f>
        <v>44467157.60255</v>
      </c>
      <c r="P30" s="76">
        <f t="shared" si="2"/>
        <v>44467157.60255</v>
      </c>
      <c r="Q30" s="76">
        <v>2372503192.6222</v>
      </c>
      <c r="R30" s="92">
        <v>0</v>
      </c>
      <c r="S30" s="76">
        <f t="shared" si="3"/>
        <v>2372503192.6222</v>
      </c>
      <c r="T30" s="92">
        <f t="shared" si="4"/>
        <v>5901806545.9472294</v>
      </c>
      <c r="U30" s="93">
        <f t="shared" si="5"/>
        <v>4809153620.8346796</v>
      </c>
      <c r="V30" s="73">
        <v>21</v>
      </c>
      <c r="AI30" s="85">
        <v>0</v>
      </c>
    </row>
    <row r="31" spans="1:35" ht="30" customHeight="1">
      <c r="A31" s="73">
        <v>22</v>
      </c>
      <c r="B31" s="74" t="s">
        <v>108</v>
      </c>
      <c r="C31" s="79">
        <v>21</v>
      </c>
      <c r="D31" s="76">
        <v>2570348625.7862301</v>
      </c>
      <c r="E31" s="76">
        <v>0</v>
      </c>
      <c r="F31" s="77">
        <f t="shared" si="0"/>
        <v>2570348625.7862301</v>
      </c>
      <c r="G31" s="76">
        <v>118782009.45999999</v>
      </c>
      <c r="H31" s="78">
        <v>117593824.09999999</v>
      </c>
      <c r="I31" s="76">
        <f>1965379213.84-H31-G31</f>
        <v>1729003380.28</v>
      </c>
      <c r="J31" s="76">
        <f t="shared" si="1"/>
        <v>604969411.94623017</v>
      </c>
      <c r="K31" s="76">
        <v>791140082.1085</v>
      </c>
      <c r="L31" s="76">
        <v>136713078.16670001</v>
      </c>
      <c r="M31" s="76">
        <v>81293412.482099995</v>
      </c>
      <c r="N31" s="76">
        <v>93087379.603300005</v>
      </c>
      <c r="O31" s="76">
        <f t="shared" si="8"/>
        <v>46543689.801650003</v>
      </c>
      <c r="P31" s="76">
        <f t="shared" si="2"/>
        <v>46543689.801650003</v>
      </c>
      <c r="Q31" s="76">
        <v>2554693726.6009998</v>
      </c>
      <c r="R31" s="92">
        <v>0</v>
      </c>
      <c r="S31" s="76">
        <f t="shared" si="3"/>
        <v>2554693726.6009998</v>
      </c>
      <c r="T31" s="92">
        <f t="shared" si="4"/>
        <v>6227276304.7478294</v>
      </c>
      <c r="U31" s="93">
        <f t="shared" si="5"/>
        <v>4215353401.1061802</v>
      </c>
      <c r="V31" s="73">
        <v>22</v>
      </c>
      <c r="AI31" s="85">
        <v>0</v>
      </c>
    </row>
    <row r="32" spans="1:35" ht="30" customHeight="1">
      <c r="A32" s="73">
        <v>23</v>
      </c>
      <c r="B32" s="74" t="s">
        <v>109</v>
      </c>
      <c r="C32" s="79">
        <v>16</v>
      </c>
      <c r="D32" s="76">
        <v>2070149083.3250101</v>
      </c>
      <c r="E32" s="76">
        <v>0</v>
      </c>
      <c r="F32" s="77">
        <f t="shared" si="0"/>
        <v>2070149083.3250101</v>
      </c>
      <c r="G32" s="76">
        <v>79618821.510000005</v>
      </c>
      <c r="H32" s="78">
        <v>632203900</v>
      </c>
      <c r="I32" s="76">
        <f>1366569287.46-H32-G32</f>
        <v>654746565.95000005</v>
      </c>
      <c r="J32" s="76">
        <f t="shared" si="1"/>
        <v>703579795.86501002</v>
      </c>
      <c r="K32" s="76">
        <v>637181236.55159998</v>
      </c>
      <c r="L32" s="76">
        <v>132446872.285</v>
      </c>
      <c r="M32" s="76">
        <v>76058520.410600007</v>
      </c>
      <c r="N32" s="76">
        <v>74972224.242799997</v>
      </c>
      <c r="O32" s="76">
        <f t="shared" si="8"/>
        <v>37486112.121399999</v>
      </c>
      <c r="P32" s="76">
        <f t="shared" si="2"/>
        <v>37486112.121399999</v>
      </c>
      <c r="Q32" s="76">
        <v>2326116224.4903998</v>
      </c>
      <c r="R32" s="92">
        <v>0</v>
      </c>
      <c r="S32" s="76">
        <f t="shared" si="3"/>
        <v>2326116224.4903998</v>
      </c>
      <c r="T32" s="92">
        <f t="shared" si="4"/>
        <v>5316924161.3054104</v>
      </c>
      <c r="U32" s="93">
        <f t="shared" si="5"/>
        <v>3912868761.72401</v>
      </c>
      <c r="V32" s="73">
        <v>23</v>
      </c>
      <c r="AI32" s="85">
        <v>0</v>
      </c>
    </row>
    <row r="33" spans="1:35" ht="30" customHeight="1">
      <c r="A33" s="73">
        <v>24</v>
      </c>
      <c r="B33" s="74" t="s">
        <v>110</v>
      </c>
      <c r="C33" s="79">
        <v>20</v>
      </c>
      <c r="D33" s="76">
        <v>3115459907.7185102</v>
      </c>
      <c r="E33" s="76">
        <v>0</v>
      </c>
      <c r="F33" s="77">
        <f t="shared" si="0"/>
        <v>3115459907.7185102</v>
      </c>
      <c r="G33" s="76">
        <v>2637685277.4699998</v>
      </c>
      <c r="H33" s="78">
        <v>0</v>
      </c>
      <c r="I33" s="76">
        <f>3284360607.28-H33-G33</f>
        <v>646675329.81000042</v>
      </c>
      <c r="J33" s="76">
        <f t="shared" si="1"/>
        <v>-168900699.56149006</v>
      </c>
      <c r="K33" s="76">
        <v>958922529.98650002</v>
      </c>
      <c r="L33" s="76">
        <v>518128271.5108</v>
      </c>
      <c r="M33" s="76">
        <v>2939297043.3189998</v>
      </c>
      <c r="N33" s="76">
        <v>112829052.12109999</v>
      </c>
      <c r="O33" s="76">
        <v>0</v>
      </c>
      <c r="P33" s="76">
        <f t="shared" si="2"/>
        <v>112829052.12109999</v>
      </c>
      <c r="Q33" s="76">
        <v>14649618684.143801</v>
      </c>
      <c r="R33" s="94">
        <v>6617853446.5</v>
      </c>
      <c r="S33" s="76">
        <f t="shared" si="3"/>
        <v>8031765237.6438007</v>
      </c>
      <c r="T33" s="92">
        <f t="shared" si="4"/>
        <v>22294255488.799713</v>
      </c>
      <c r="U33" s="93">
        <f t="shared" si="5"/>
        <v>12392041435.019711</v>
      </c>
      <c r="V33" s="73">
        <v>24</v>
      </c>
      <c r="AI33" s="85">
        <v>0</v>
      </c>
    </row>
    <row r="34" spans="1:35" ht="30" customHeight="1">
      <c r="A34" s="73">
        <v>25</v>
      </c>
      <c r="B34" s="74" t="s">
        <v>111</v>
      </c>
      <c r="C34" s="79">
        <v>13</v>
      </c>
      <c r="D34" s="76">
        <v>2144678898.5673699</v>
      </c>
      <c r="E34" s="76">
        <v>0</v>
      </c>
      <c r="F34" s="77">
        <f t="shared" si="0"/>
        <v>2144678898.5673699</v>
      </c>
      <c r="G34" s="76">
        <v>75717060.810000002</v>
      </c>
      <c r="H34" s="78">
        <v>124722672.83</v>
      </c>
      <c r="I34" s="76">
        <f>791086744.7-H34-G34</f>
        <v>590647011.05999994</v>
      </c>
      <c r="J34" s="76">
        <f t="shared" si="1"/>
        <v>1353592153.8673701</v>
      </c>
      <c r="K34" s="76">
        <v>660121130.21780002</v>
      </c>
      <c r="L34" s="76">
        <v>118919871.626</v>
      </c>
      <c r="M34" s="76">
        <v>77157471.577549994</v>
      </c>
      <c r="N34" s="76">
        <v>77671385.412499994</v>
      </c>
      <c r="O34" s="76">
        <v>0</v>
      </c>
      <c r="P34" s="76">
        <f t="shared" si="2"/>
        <v>77671385.412499994</v>
      </c>
      <c r="Q34" s="76">
        <v>2056981055.8994</v>
      </c>
      <c r="R34" s="92">
        <v>0</v>
      </c>
      <c r="S34" s="76">
        <f t="shared" si="3"/>
        <v>2056981055.8994</v>
      </c>
      <c r="T34" s="92">
        <f t="shared" si="4"/>
        <v>5135529813.3006201</v>
      </c>
      <c r="U34" s="93">
        <f t="shared" si="5"/>
        <v>4344443068.6006203</v>
      </c>
      <c r="V34" s="73">
        <v>25</v>
      </c>
      <c r="AI34" s="85">
        <v>0</v>
      </c>
    </row>
    <row r="35" spans="1:35" ht="30" customHeight="1">
      <c r="A35" s="73">
        <v>26</v>
      </c>
      <c r="B35" s="74" t="s">
        <v>112</v>
      </c>
      <c r="C35" s="79">
        <v>25</v>
      </c>
      <c r="D35" s="76">
        <v>2754744555.4903498</v>
      </c>
      <c r="E35" s="76">
        <v>0</v>
      </c>
      <c r="F35" s="77">
        <f t="shared" si="0"/>
        <v>2754744555.4903498</v>
      </c>
      <c r="G35" s="76">
        <v>132306927.39</v>
      </c>
      <c r="H35" s="78">
        <v>514281002.97000003</v>
      </c>
      <c r="I35" s="76">
        <f>2060871763.74-H35-G35</f>
        <v>1414283833.3799999</v>
      </c>
      <c r="J35" s="76">
        <f t="shared" si="1"/>
        <v>693872791.75035</v>
      </c>
      <c r="K35" s="76">
        <v>847896200.51419997</v>
      </c>
      <c r="L35" s="76">
        <v>151237976.19220001</v>
      </c>
      <c r="M35" s="76">
        <v>137588581.2392</v>
      </c>
      <c r="N35" s="76">
        <v>99765436.320099995</v>
      </c>
      <c r="O35" s="76">
        <f t="shared" ref="O35:O37" si="9">N35/2</f>
        <v>49882718.160049997</v>
      </c>
      <c r="P35" s="76">
        <f t="shared" si="2"/>
        <v>49882718.160049997</v>
      </c>
      <c r="Q35" s="76">
        <v>2590382020.4604998</v>
      </c>
      <c r="R35" s="92">
        <v>0</v>
      </c>
      <c r="S35" s="76">
        <f t="shared" si="3"/>
        <v>2590382020.4604998</v>
      </c>
      <c r="T35" s="92">
        <f t="shared" si="4"/>
        <v>6581614770.2165499</v>
      </c>
      <c r="U35" s="93">
        <f t="shared" si="5"/>
        <v>4470860288.3164997</v>
      </c>
      <c r="V35" s="73">
        <v>26</v>
      </c>
      <c r="AI35" s="85">
        <v>0</v>
      </c>
    </row>
    <row r="36" spans="1:35" ht="30" customHeight="1">
      <c r="A36" s="73">
        <v>27</v>
      </c>
      <c r="B36" s="74" t="s">
        <v>113</v>
      </c>
      <c r="C36" s="79">
        <v>20</v>
      </c>
      <c r="D36" s="76">
        <v>2160607432.53126</v>
      </c>
      <c r="E36" s="76">
        <v>0</v>
      </c>
      <c r="F36" s="77">
        <f t="shared" si="0"/>
        <v>2160607432.53126</v>
      </c>
      <c r="G36" s="76">
        <v>286416050.41000003</v>
      </c>
      <c r="H36" s="78">
        <v>385796101</v>
      </c>
      <c r="I36" s="76">
        <f>2713881490.82-H36-G36</f>
        <v>2041669339.4100001</v>
      </c>
      <c r="J36" s="76">
        <f t="shared" si="1"/>
        <v>-553274058.28874016</v>
      </c>
      <c r="K36" s="76">
        <v>665023851.01499999</v>
      </c>
      <c r="L36" s="76">
        <v>181715567.59619999</v>
      </c>
      <c r="M36" s="76">
        <v>60075822.183650002</v>
      </c>
      <c r="N36" s="76">
        <v>78248250.928900003</v>
      </c>
      <c r="O36" s="76">
        <v>0</v>
      </c>
      <c r="P36" s="76">
        <f t="shared" si="2"/>
        <v>78248250.928900003</v>
      </c>
      <c r="Q36" s="76">
        <v>2586563305.0043998</v>
      </c>
      <c r="R36" s="92">
        <v>0</v>
      </c>
      <c r="S36" s="76">
        <f t="shared" si="3"/>
        <v>2586563305.0043998</v>
      </c>
      <c r="T36" s="92">
        <f t="shared" si="4"/>
        <v>5732234229.259409</v>
      </c>
      <c r="U36" s="93">
        <f t="shared" si="5"/>
        <v>3018352738.4394097</v>
      </c>
      <c r="V36" s="73">
        <v>27</v>
      </c>
      <c r="AI36" s="85">
        <v>0</v>
      </c>
    </row>
    <row r="37" spans="1:35" ht="30" customHeight="1">
      <c r="A37" s="73">
        <v>28</v>
      </c>
      <c r="B37" s="74" t="s">
        <v>114</v>
      </c>
      <c r="C37" s="79">
        <v>18</v>
      </c>
      <c r="D37" s="76">
        <v>2164887837.8288102</v>
      </c>
      <c r="E37" s="76">
        <v>2011339962.8736</v>
      </c>
      <c r="F37" s="77">
        <f t="shared" si="0"/>
        <v>4176227800.7024102</v>
      </c>
      <c r="G37" s="76">
        <v>161563693.81</v>
      </c>
      <c r="H37" s="78">
        <v>644248762.91999996</v>
      </c>
      <c r="I37" s="76">
        <f>1508003186.74-H37-G37</f>
        <v>702190730.00999999</v>
      </c>
      <c r="J37" s="76">
        <f t="shared" si="1"/>
        <v>2668224613.96241</v>
      </c>
      <c r="K37" s="76">
        <v>1162888133.5165999</v>
      </c>
      <c r="L37" s="76">
        <v>147942022.42210001</v>
      </c>
      <c r="M37" s="76">
        <v>464648968.01959997</v>
      </c>
      <c r="N37" s="76">
        <v>78403269.477200001</v>
      </c>
      <c r="O37" s="76">
        <f t="shared" si="9"/>
        <v>39201634.738600001</v>
      </c>
      <c r="P37" s="76">
        <f t="shared" si="2"/>
        <v>39201634.738600001</v>
      </c>
      <c r="Q37" s="76">
        <v>2480661700.0535998</v>
      </c>
      <c r="R37" s="92">
        <v>0</v>
      </c>
      <c r="S37" s="76">
        <f t="shared" si="3"/>
        <v>2480661700.0535998</v>
      </c>
      <c r="T37" s="92">
        <f t="shared" si="4"/>
        <v>8510771894.1915092</v>
      </c>
      <c r="U37" s="93">
        <f t="shared" si="5"/>
        <v>6963567072.7129097</v>
      </c>
      <c r="V37" s="73">
        <v>28</v>
      </c>
      <c r="AI37" s="85">
        <v>0</v>
      </c>
    </row>
    <row r="38" spans="1:35" ht="30" customHeight="1">
      <c r="A38" s="73">
        <v>29</v>
      </c>
      <c r="B38" s="74" t="s">
        <v>115</v>
      </c>
      <c r="C38" s="79">
        <v>30</v>
      </c>
      <c r="D38" s="76">
        <v>2120999203.6928999</v>
      </c>
      <c r="E38" s="76">
        <v>0</v>
      </c>
      <c r="F38" s="77">
        <f t="shared" si="0"/>
        <v>2120999203.6928999</v>
      </c>
      <c r="G38" s="76">
        <v>245947370.66999999</v>
      </c>
      <c r="H38" s="78">
        <v>0</v>
      </c>
      <c r="I38" s="76">
        <f>1875902811.95-H38-G38</f>
        <v>1629955441.28</v>
      </c>
      <c r="J38" s="76">
        <f t="shared" si="1"/>
        <v>245096391.74289989</v>
      </c>
      <c r="K38" s="76">
        <v>652832641.96710002</v>
      </c>
      <c r="L38" s="76">
        <v>148569436.49529999</v>
      </c>
      <c r="M38" s="76">
        <v>184855879.53105</v>
      </c>
      <c r="N38" s="76">
        <v>76813804.956699997</v>
      </c>
      <c r="O38" s="76">
        <v>0</v>
      </c>
      <c r="P38" s="76">
        <f t="shared" si="2"/>
        <v>76813804.956699997</v>
      </c>
      <c r="Q38" s="76">
        <v>2431125936.1834998</v>
      </c>
      <c r="R38" s="92">
        <v>0</v>
      </c>
      <c r="S38" s="76">
        <f t="shared" si="3"/>
        <v>2431125936.1834998</v>
      </c>
      <c r="T38" s="92">
        <f t="shared" si="4"/>
        <v>5615196902.8265495</v>
      </c>
      <c r="U38" s="93">
        <f t="shared" si="5"/>
        <v>3739294090.8765497</v>
      </c>
      <c r="V38" s="73">
        <v>29</v>
      </c>
      <c r="AI38" s="85">
        <v>0</v>
      </c>
    </row>
    <row r="39" spans="1:35" ht="30" customHeight="1">
      <c r="A39" s="73">
        <v>30</v>
      </c>
      <c r="B39" s="74" t="s">
        <v>116</v>
      </c>
      <c r="C39" s="79">
        <v>33</v>
      </c>
      <c r="D39" s="76">
        <v>2608412286.4362102</v>
      </c>
      <c r="E39" s="76">
        <v>0</v>
      </c>
      <c r="F39" s="77">
        <f t="shared" si="0"/>
        <v>2608412286.4362102</v>
      </c>
      <c r="G39" s="76">
        <v>429816561.88</v>
      </c>
      <c r="H39" s="78">
        <v>0</v>
      </c>
      <c r="I39" s="76">
        <f>2276292936.45-H39-G39</f>
        <v>1846476374.5699997</v>
      </c>
      <c r="J39" s="76">
        <f t="shared" si="1"/>
        <v>332119349.98621035</v>
      </c>
      <c r="K39" s="76">
        <v>802855881.01049995</v>
      </c>
      <c r="L39" s="76">
        <v>207594196.86449999</v>
      </c>
      <c r="M39" s="76">
        <v>135731607.2385</v>
      </c>
      <c r="N39" s="76">
        <v>94465887.7139</v>
      </c>
      <c r="O39" s="76">
        <v>0</v>
      </c>
      <c r="P39" s="76">
        <f t="shared" si="2"/>
        <v>94465887.7139</v>
      </c>
      <c r="Q39" s="76">
        <v>4864351357.349</v>
      </c>
      <c r="R39" s="92">
        <v>0</v>
      </c>
      <c r="S39" s="76">
        <f t="shared" si="3"/>
        <v>4864351357.349</v>
      </c>
      <c r="T39" s="92">
        <f t="shared" si="4"/>
        <v>8713411216.6126099</v>
      </c>
      <c r="U39" s="93">
        <f t="shared" si="5"/>
        <v>6437118280.162611</v>
      </c>
      <c r="V39" s="73">
        <v>30</v>
      </c>
      <c r="AI39" s="85">
        <v>0</v>
      </c>
    </row>
    <row r="40" spans="1:35" ht="30" customHeight="1">
      <c r="A40" s="73">
        <v>31</v>
      </c>
      <c r="B40" s="74" t="s">
        <v>117</v>
      </c>
      <c r="C40" s="79">
        <v>17</v>
      </c>
      <c r="D40" s="76">
        <v>2428517795.9970999</v>
      </c>
      <c r="E40" s="76">
        <v>0</v>
      </c>
      <c r="F40" s="77">
        <f t="shared" si="0"/>
        <v>2428517795.9970999</v>
      </c>
      <c r="G40" s="76">
        <v>60304686.590000004</v>
      </c>
      <c r="H40" s="78">
        <v>1031399422.965</v>
      </c>
      <c r="I40" s="76">
        <f>2325453398.7-H40-G40</f>
        <v>1233749289.1449997</v>
      </c>
      <c r="J40" s="76">
        <f t="shared" si="1"/>
        <v>103064397.29709983</v>
      </c>
      <c r="K40" s="76">
        <v>747485282.44309998</v>
      </c>
      <c r="L40" s="76">
        <v>140432003.35530001</v>
      </c>
      <c r="M40" s="76">
        <v>88561256.752149999</v>
      </c>
      <c r="N40" s="76">
        <v>87950854.479900002</v>
      </c>
      <c r="O40" s="76">
        <f t="shared" ref="O40:O41" si="10">N40/2</f>
        <v>43975427.239950001</v>
      </c>
      <c r="P40" s="76">
        <f t="shared" si="2"/>
        <v>43975427.239950001</v>
      </c>
      <c r="Q40" s="76">
        <v>2639217139.1073999</v>
      </c>
      <c r="R40" s="92">
        <v>0</v>
      </c>
      <c r="S40" s="76">
        <f t="shared" si="3"/>
        <v>2639217139.1073999</v>
      </c>
      <c r="T40" s="92">
        <f t="shared" si="4"/>
        <v>6132164332.1349497</v>
      </c>
      <c r="U40" s="93">
        <f t="shared" si="5"/>
        <v>3762735506.1949997</v>
      </c>
      <c r="V40" s="73">
        <v>31</v>
      </c>
      <c r="AI40" s="85">
        <v>0</v>
      </c>
    </row>
    <row r="41" spans="1:35" ht="30" customHeight="1">
      <c r="A41" s="73">
        <v>32</v>
      </c>
      <c r="B41" s="74" t="s">
        <v>118</v>
      </c>
      <c r="C41" s="79">
        <v>23</v>
      </c>
      <c r="D41" s="76">
        <v>2508084239.19168</v>
      </c>
      <c r="E41" s="76">
        <v>9911577070.4871998</v>
      </c>
      <c r="F41" s="77">
        <f t="shared" si="0"/>
        <v>12419661309.678879</v>
      </c>
      <c r="G41" s="76">
        <v>289308919.64999998</v>
      </c>
      <c r="H41" s="78">
        <v>0</v>
      </c>
      <c r="I41" s="76">
        <f>1757597804.79-H41-G41</f>
        <v>1468288885.1399999</v>
      </c>
      <c r="J41" s="76">
        <f t="shared" si="1"/>
        <v>10662063504.88888</v>
      </c>
      <c r="K41" s="76">
        <v>3171071725.3899999</v>
      </c>
      <c r="L41" s="76">
        <v>201283073.10420001</v>
      </c>
      <c r="M41" s="76">
        <v>2122084606.187</v>
      </c>
      <c r="N41" s="76">
        <v>90832421.449699998</v>
      </c>
      <c r="O41" s="76">
        <f t="shared" si="10"/>
        <v>45416210.724849999</v>
      </c>
      <c r="P41" s="76">
        <f t="shared" si="2"/>
        <v>45416210.724849999</v>
      </c>
      <c r="Q41" s="76">
        <v>7817882203.2248001</v>
      </c>
      <c r="R41" s="92">
        <v>0</v>
      </c>
      <c r="S41" s="76">
        <f t="shared" si="3"/>
        <v>7817882203.2248001</v>
      </c>
      <c r="T41" s="92">
        <f t="shared" si="4"/>
        <v>25822815339.034576</v>
      </c>
      <c r="U41" s="93">
        <f t="shared" si="5"/>
        <v>24019801323.51973</v>
      </c>
      <c r="V41" s="73">
        <v>32</v>
      </c>
      <c r="AI41" s="85">
        <v>0</v>
      </c>
    </row>
    <row r="42" spans="1:35" ht="30" customHeight="1">
      <c r="A42" s="73">
        <v>33</v>
      </c>
      <c r="B42" s="74" t="s">
        <v>119</v>
      </c>
      <c r="C42" s="79">
        <v>23</v>
      </c>
      <c r="D42" s="76">
        <v>2563034401.7487102</v>
      </c>
      <c r="E42" s="76">
        <v>0</v>
      </c>
      <c r="F42" s="77">
        <f t="shared" si="0"/>
        <v>2563034401.7487102</v>
      </c>
      <c r="G42" s="76">
        <v>73111095.489999995</v>
      </c>
      <c r="H42" s="78">
        <v>206017834</v>
      </c>
      <c r="I42" s="76">
        <f>1781570561.94-H42-G42</f>
        <v>1502441632.45</v>
      </c>
      <c r="J42" s="76">
        <f t="shared" si="1"/>
        <v>781463839.80871034</v>
      </c>
      <c r="K42" s="76">
        <v>788888801.58159995</v>
      </c>
      <c r="L42" s="76">
        <v>139629351.5749</v>
      </c>
      <c r="M42" s="76">
        <v>94561539.809100002</v>
      </c>
      <c r="N42" s="76">
        <v>92822488.707599998</v>
      </c>
      <c r="O42" s="76">
        <v>0</v>
      </c>
      <c r="P42" s="76">
        <f t="shared" si="2"/>
        <v>92822488.707599998</v>
      </c>
      <c r="Q42" s="76">
        <v>2507652531.592</v>
      </c>
      <c r="R42" s="92">
        <v>0</v>
      </c>
      <c r="S42" s="76">
        <f t="shared" si="3"/>
        <v>2507652531.592</v>
      </c>
      <c r="T42" s="92">
        <f t="shared" si="4"/>
        <v>6186589115.0139103</v>
      </c>
      <c r="U42" s="93">
        <f t="shared" si="5"/>
        <v>4405018553.0739098</v>
      </c>
      <c r="V42" s="73">
        <v>33</v>
      </c>
      <c r="AI42" s="85">
        <v>0</v>
      </c>
    </row>
    <row r="43" spans="1:35" ht="30" customHeight="1">
      <c r="A43" s="73">
        <v>34</v>
      </c>
      <c r="B43" s="74" t="s">
        <v>120</v>
      </c>
      <c r="C43" s="79">
        <v>16</v>
      </c>
      <c r="D43" s="76">
        <v>2240199153.05165</v>
      </c>
      <c r="E43" s="76">
        <v>0</v>
      </c>
      <c r="F43" s="77">
        <f t="shared" si="0"/>
        <v>2240199153.05165</v>
      </c>
      <c r="G43" s="76">
        <v>109030571.81999999</v>
      </c>
      <c r="H43" s="78">
        <v>0</v>
      </c>
      <c r="I43" s="76">
        <f>1219657810.73-H43-G43</f>
        <v>1110627238.9100001</v>
      </c>
      <c r="J43" s="76">
        <f t="shared" si="1"/>
        <v>1020541342.32165</v>
      </c>
      <c r="K43" s="76">
        <v>689521773.07930005</v>
      </c>
      <c r="L43" s="76">
        <v>118646082.6442</v>
      </c>
      <c r="M43" s="76">
        <v>61698021.844549999</v>
      </c>
      <c r="N43" s="76">
        <v>81130733.339100003</v>
      </c>
      <c r="O43" s="76">
        <v>0</v>
      </c>
      <c r="P43" s="76">
        <f t="shared" si="2"/>
        <v>81130733.339100003</v>
      </c>
      <c r="Q43" s="76">
        <v>2264054895.3748999</v>
      </c>
      <c r="R43" s="92">
        <v>0</v>
      </c>
      <c r="S43" s="76">
        <f t="shared" si="3"/>
        <v>2264054895.3748999</v>
      </c>
      <c r="T43" s="92">
        <f t="shared" si="4"/>
        <v>5455250659.3337002</v>
      </c>
      <c r="U43" s="93">
        <f t="shared" si="5"/>
        <v>4235592848.6036997</v>
      </c>
      <c r="V43" s="73">
        <v>34</v>
      </c>
      <c r="AI43" s="85">
        <v>0</v>
      </c>
    </row>
    <row r="44" spans="1:35" ht="30" customHeight="1">
      <c r="A44" s="73">
        <v>35</v>
      </c>
      <c r="B44" s="74" t="s">
        <v>121</v>
      </c>
      <c r="C44" s="79">
        <v>17</v>
      </c>
      <c r="D44" s="76">
        <v>2309357753.5753698</v>
      </c>
      <c r="E44" s="76">
        <v>0</v>
      </c>
      <c r="F44" s="77">
        <f t="shared" si="0"/>
        <v>2309357753.5753698</v>
      </c>
      <c r="G44" s="76">
        <v>51817736.950000003</v>
      </c>
      <c r="H44" s="78">
        <v>0</v>
      </c>
      <c r="I44" s="76">
        <f>1188397101.37-H44-G44</f>
        <v>1136579364.4199998</v>
      </c>
      <c r="J44" s="76">
        <f t="shared" si="1"/>
        <v>1120960652.2053702</v>
      </c>
      <c r="K44" s="76">
        <v>710808434.48199999</v>
      </c>
      <c r="L44" s="76">
        <v>118496551.48360001</v>
      </c>
      <c r="M44" s="76">
        <v>74394628.803949997</v>
      </c>
      <c r="N44" s="76">
        <v>83635371.361599997</v>
      </c>
      <c r="O44" s="76">
        <v>0</v>
      </c>
      <c r="P44" s="76">
        <f t="shared" si="2"/>
        <v>83635371.361599997</v>
      </c>
      <c r="Q44" s="76">
        <v>2133136986.7219</v>
      </c>
      <c r="R44" s="92">
        <v>0</v>
      </c>
      <c r="S44" s="76">
        <f t="shared" si="3"/>
        <v>2133136986.7219</v>
      </c>
      <c r="T44" s="92">
        <f t="shared" si="4"/>
        <v>5429829726.4284191</v>
      </c>
      <c r="U44" s="93">
        <f t="shared" si="5"/>
        <v>4241432625.0584202</v>
      </c>
      <c r="V44" s="73">
        <v>35</v>
      </c>
      <c r="AI44" s="85">
        <v>0</v>
      </c>
    </row>
    <row r="45" spans="1:35" ht="30" customHeight="1">
      <c r="A45" s="73">
        <v>36</v>
      </c>
      <c r="B45" s="74" t="s">
        <v>122</v>
      </c>
      <c r="C45" s="79">
        <v>14</v>
      </c>
      <c r="D45" s="76">
        <v>2314276011.27037</v>
      </c>
      <c r="E45" s="76">
        <v>0</v>
      </c>
      <c r="F45" s="77">
        <f t="shared" si="0"/>
        <v>2314276011.27037</v>
      </c>
      <c r="G45" s="76">
        <v>66458327.479999997</v>
      </c>
      <c r="H45" s="78">
        <v>422213140</v>
      </c>
      <c r="I45" s="76">
        <f>1670395339.85-H45-G45</f>
        <v>1181723872.3699999</v>
      </c>
      <c r="J45" s="76">
        <f t="shared" si="1"/>
        <v>643880671.4203701</v>
      </c>
      <c r="K45" s="76">
        <v>712322248.89750004</v>
      </c>
      <c r="L45" s="76">
        <v>129165879.05779999</v>
      </c>
      <c r="M45" s="76">
        <v>73587041.200000003</v>
      </c>
      <c r="N45" s="76">
        <v>83813490.281499997</v>
      </c>
      <c r="O45" s="76">
        <v>0</v>
      </c>
      <c r="P45" s="76">
        <f t="shared" si="2"/>
        <v>83813490.281499997</v>
      </c>
      <c r="Q45" s="76">
        <v>2371515725.9056001</v>
      </c>
      <c r="R45" s="92">
        <v>0</v>
      </c>
      <c r="S45" s="76">
        <f t="shared" si="3"/>
        <v>2371515725.9056001</v>
      </c>
      <c r="T45" s="92">
        <f t="shared" si="4"/>
        <v>5684680396.6127701</v>
      </c>
      <c r="U45" s="93">
        <f t="shared" si="5"/>
        <v>4014285056.7627707</v>
      </c>
      <c r="V45" s="73">
        <v>36</v>
      </c>
      <c r="AI45" s="85">
        <v>0</v>
      </c>
    </row>
    <row r="46" spans="1:35" ht="30" customHeight="1">
      <c r="A46" s="73">
        <v>37</v>
      </c>
      <c r="B46" s="74" t="s">
        <v>123</v>
      </c>
      <c r="C46" s="79">
        <v>6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1893984986.90765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92">
        <f t="shared" si="4"/>
        <v>1893984986.90765</v>
      </c>
      <c r="U46" s="93">
        <f t="shared" si="5"/>
        <v>1893984986.90765</v>
      </c>
      <c r="V46" s="95"/>
      <c r="AI46" s="85"/>
    </row>
    <row r="47" spans="1:35" ht="30" customHeight="1">
      <c r="A47" s="73">
        <v>38</v>
      </c>
      <c r="B47" s="74" t="s">
        <v>124</v>
      </c>
      <c r="C47" s="79"/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1285851868.97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92">
        <f t="shared" si="4"/>
        <v>1285851868.97</v>
      </c>
      <c r="U47" s="93">
        <f t="shared" si="5"/>
        <v>1285851868.97</v>
      </c>
      <c r="V47" s="95"/>
      <c r="AI47" s="85"/>
    </row>
    <row r="48" spans="1:35" ht="30" customHeight="1">
      <c r="A48" s="73"/>
      <c r="B48" s="146" t="s">
        <v>125</v>
      </c>
      <c r="C48" s="147"/>
      <c r="D48" s="80">
        <f t="shared" ref="D48:U48" si="11">SUM(D10:D47)</f>
        <v>88188608662.89595</v>
      </c>
      <c r="E48" s="80">
        <f t="shared" si="11"/>
        <v>65439548416.085785</v>
      </c>
      <c r="F48" s="80">
        <f t="shared" si="11"/>
        <v>153628157078.98175</v>
      </c>
      <c r="G48" s="80">
        <f t="shared" si="11"/>
        <v>9878313886.1299992</v>
      </c>
      <c r="H48" s="80">
        <f t="shared" si="11"/>
        <v>7680428502.1549997</v>
      </c>
      <c r="I48" s="80">
        <f t="shared" si="11"/>
        <v>43067129798.815002</v>
      </c>
      <c r="J48" s="80">
        <f t="shared" si="11"/>
        <v>93002284891.881775</v>
      </c>
      <c r="K48" s="80">
        <f t="shared" si="11"/>
        <v>42743999999.980499</v>
      </c>
      <c r="L48" s="80">
        <f t="shared" si="11"/>
        <v>5822416946.3298998</v>
      </c>
      <c r="M48" s="80">
        <f t="shared" si="11"/>
        <v>14287242988.540995</v>
      </c>
      <c r="N48" s="80">
        <f t="shared" si="11"/>
        <v>3193826086.0487995</v>
      </c>
      <c r="O48" s="80">
        <f t="shared" si="11"/>
        <v>641502192.3424499</v>
      </c>
      <c r="P48" s="80">
        <f t="shared" si="11"/>
        <v>2552323893.7063503</v>
      </c>
      <c r="Q48" s="80">
        <f t="shared" si="11"/>
        <v>112116114883.96977</v>
      </c>
      <c r="R48" s="80">
        <f t="shared" si="11"/>
        <v>6617853446.5</v>
      </c>
      <c r="S48" s="80">
        <f t="shared" si="11"/>
        <v>105498261437.46977</v>
      </c>
      <c r="T48" s="80">
        <f t="shared" si="11"/>
        <v>331791757983.85175</v>
      </c>
      <c r="U48" s="80">
        <f t="shared" si="11"/>
        <v>263906530157.90933</v>
      </c>
      <c r="V48" s="96"/>
    </row>
    <row r="49" spans="1:21">
      <c r="B49" s="81"/>
      <c r="C49" s="82"/>
      <c r="D49" s="83"/>
      <c r="E49" s="84"/>
      <c r="F49" s="82"/>
      <c r="G49" s="83"/>
      <c r="H49" s="83"/>
      <c r="I49" s="83"/>
      <c r="J49" s="88"/>
      <c r="K49" s="89"/>
      <c r="L49" s="89"/>
      <c r="M49" s="89"/>
      <c r="N49" s="84"/>
      <c r="O49" s="84"/>
      <c r="P49" s="84"/>
      <c r="Q49" s="84"/>
      <c r="R49" s="84"/>
      <c r="S49" s="84"/>
      <c r="T49" s="85"/>
    </row>
    <row r="50" spans="1:21">
      <c r="B50" s="82"/>
      <c r="C50" s="82"/>
      <c r="D50" s="82"/>
      <c r="E50" s="82"/>
      <c r="F50" s="82"/>
      <c r="G50" s="82"/>
      <c r="H50" s="82"/>
      <c r="I50" s="83"/>
      <c r="J50" s="83"/>
      <c r="K50" s="83"/>
      <c r="L50" s="83"/>
      <c r="M50" s="83"/>
      <c r="N50" s="81"/>
      <c r="O50" s="81"/>
      <c r="P50" s="81"/>
      <c r="Q50" s="81"/>
      <c r="R50" s="81"/>
      <c r="S50" s="81"/>
      <c r="U50" s="85"/>
    </row>
    <row r="51" spans="1:21">
      <c r="G51" s="85"/>
      <c r="I51" s="85"/>
      <c r="J51" s="90"/>
      <c r="K51" s="90"/>
      <c r="L51" s="90"/>
      <c r="M51" s="90"/>
      <c r="U51" s="85"/>
    </row>
    <row r="52" spans="1:21">
      <c r="C52" s="86"/>
      <c r="I52" s="85"/>
      <c r="J52" s="91"/>
      <c r="K52" s="91"/>
      <c r="L52" s="91"/>
      <c r="M52" s="91"/>
    </row>
    <row r="53" spans="1:21">
      <c r="C53" s="86"/>
      <c r="I53" s="90"/>
      <c r="J53" s="85"/>
      <c r="K53" s="85"/>
      <c r="L53" s="85"/>
      <c r="M53" s="85"/>
    </row>
    <row r="54" spans="1:21">
      <c r="T54" s="90"/>
    </row>
    <row r="56" spans="1:21" ht="21">
      <c r="A56" s="87" t="s">
        <v>55</v>
      </c>
    </row>
  </sheetData>
  <mergeCells count="25">
    <mergeCell ref="A7:A8"/>
    <mergeCell ref="B7:B8"/>
    <mergeCell ref="C7:C8"/>
    <mergeCell ref="D7:D8"/>
    <mergeCell ref="A1:V1"/>
    <mergeCell ref="A2:V2"/>
    <mergeCell ref="A4:U4"/>
    <mergeCell ref="D5:U5"/>
    <mergeCell ref="G7:I7"/>
    <mergeCell ref="E7:E8"/>
    <mergeCell ref="F7:F8"/>
    <mergeCell ref="J7:J8"/>
    <mergeCell ref="K7:K8"/>
    <mergeCell ref="L7:L8"/>
    <mergeCell ref="M7:M8"/>
    <mergeCell ref="N7:N8"/>
    <mergeCell ref="S7:S8"/>
    <mergeCell ref="T7:T8"/>
    <mergeCell ref="U7:U8"/>
    <mergeCell ref="V7:V8"/>
    <mergeCell ref="B48:C48"/>
    <mergeCell ref="O7:O8"/>
    <mergeCell ref="P7:P8"/>
    <mergeCell ref="Q7:Q8"/>
    <mergeCell ref="R7:R8"/>
  </mergeCells>
  <pageMargins left="0.4" right="0.34" top="0.45" bottom="0.17" header="0.51" footer="0.17"/>
  <pageSetup scale="44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5"/>
  <sheetViews>
    <sheetView workbookViewId="0">
      <pane xSplit="2" ySplit="6" topLeftCell="J409" activePane="bottomRight" state="frozen"/>
      <selection pane="topRight"/>
      <selection pane="bottomLeft"/>
      <selection pane="bottomRight" activeCell="S417" sqref="S417"/>
    </sheetView>
  </sheetViews>
  <sheetFormatPr defaultColWidth="9" defaultRowHeight="13.2"/>
  <cols>
    <col min="1" max="1" width="9.33203125" customWidth="1"/>
    <col min="2" max="2" width="13.88671875" style="45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customWidth="1"/>
    <col min="14" max="14" width="0.6640625" customWidth="1"/>
    <col min="15" max="15" width="4.6640625" customWidth="1"/>
    <col min="16" max="16" width="9.44140625" customWidth="1"/>
    <col min="17" max="17" width="17.88671875" style="45" customWidth="1"/>
    <col min="18" max="18" width="18.6640625" customWidth="1"/>
    <col min="19" max="22" width="21.88671875" customWidth="1"/>
    <col min="23" max="25" width="18.5546875" customWidth="1"/>
    <col min="26" max="26" width="22.109375" customWidth="1"/>
    <col min="27" max="27" width="18.88671875" customWidth="1"/>
    <col min="29" max="29" width="15" customWidth="1"/>
  </cols>
  <sheetData>
    <row r="1" spans="1:27" ht="24.6">
      <c r="A1" s="165" t="s">
        <v>126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7" ht="24.6">
      <c r="A2" s="165" t="s">
        <v>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1:27" ht="45" customHeight="1">
      <c r="B3" s="166" t="s">
        <v>127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7">
      <c r="N4">
        <v>0</v>
      </c>
    </row>
    <row r="5" spans="1:27" ht="43.2" customHeight="1">
      <c r="A5" s="46" t="s">
        <v>21</v>
      </c>
      <c r="B5" s="47" t="s">
        <v>128</v>
      </c>
      <c r="C5" s="48" t="s">
        <v>21</v>
      </c>
      <c r="D5" s="48" t="s">
        <v>129</v>
      </c>
      <c r="E5" s="48" t="s">
        <v>49</v>
      </c>
      <c r="F5" s="48" t="s">
        <v>130</v>
      </c>
      <c r="G5" s="48" t="s">
        <v>131</v>
      </c>
      <c r="H5" s="48" t="s">
        <v>25</v>
      </c>
      <c r="I5" s="48" t="s">
        <v>132</v>
      </c>
      <c r="J5" s="48" t="s">
        <v>77</v>
      </c>
      <c r="K5" s="48" t="s">
        <v>78</v>
      </c>
      <c r="L5" s="48" t="s">
        <v>133</v>
      </c>
      <c r="M5" s="51" t="s">
        <v>134</v>
      </c>
      <c r="N5" s="57"/>
      <c r="O5" s="49"/>
      <c r="P5" s="48" t="s">
        <v>21</v>
      </c>
      <c r="Q5" s="47" t="s">
        <v>135</v>
      </c>
      <c r="R5" s="48" t="s">
        <v>129</v>
      </c>
      <c r="S5" s="48" t="s">
        <v>49</v>
      </c>
      <c r="T5" s="48" t="s">
        <v>130</v>
      </c>
      <c r="U5" s="48" t="s">
        <v>136</v>
      </c>
      <c r="V5" s="48" t="s">
        <v>137</v>
      </c>
      <c r="W5" s="48" t="s">
        <v>132</v>
      </c>
      <c r="X5" s="48" t="s">
        <v>77</v>
      </c>
      <c r="Y5" s="48" t="s">
        <v>78</v>
      </c>
      <c r="Z5" s="48" t="s">
        <v>133</v>
      </c>
      <c r="AA5" s="48" t="s">
        <v>134</v>
      </c>
    </row>
    <row r="6" spans="1:27" ht="15.6">
      <c r="A6" s="49"/>
      <c r="B6" s="50"/>
      <c r="C6" s="49"/>
      <c r="D6" s="51"/>
      <c r="E6" s="131" t="s">
        <v>28</v>
      </c>
      <c r="F6" s="131" t="s">
        <v>28</v>
      </c>
      <c r="G6" s="131" t="s">
        <v>28</v>
      </c>
      <c r="H6" s="131" t="s">
        <v>28</v>
      </c>
      <c r="I6" s="131" t="s">
        <v>28</v>
      </c>
      <c r="J6" s="131" t="s">
        <v>28</v>
      </c>
      <c r="K6" s="131" t="s">
        <v>28</v>
      </c>
      <c r="L6" s="131" t="s">
        <v>28</v>
      </c>
      <c r="M6" s="131" t="s">
        <v>28</v>
      </c>
      <c r="N6" s="57"/>
      <c r="O6" s="49"/>
      <c r="P6" s="51"/>
      <c r="Q6" s="52"/>
      <c r="R6" s="51"/>
      <c r="S6" s="131" t="s">
        <v>28</v>
      </c>
      <c r="T6" s="131" t="s">
        <v>28</v>
      </c>
      <c r="U6" s="131" t="s">
        <v>28</v>
      </c>
      <c r="V6" s="131" t="s">
        <v>28</v>
      </c>
      <c r="W6" s="131" t="s">
        <v>28</v>
      </c>
      <c r="X6" s="131" t="s">
        <v>28</v>
      </c>
      <c r="Y6" s="131" t="s">
        <v>28</v>
      </c>
      <c r="Z6" s="131" t="s">
        <v>28</v>
      </c>
      <c r="AA6" s="131" t="s">
        <v>28</v>
      </c>
    </row>
    <row r="7" spans="1:27" ht="24.9" customHeight="1">
      <c r="A7" s="161">
        <v>1</v>
      </c>
      <c r="B7" s="155" t="s">
        <v>87</v>
      </c>
      <c r="C7" s="49">
        <v>1</v>
      </c>
      <c r="D7" s="53" t="s">
        <v>138</v>
      </c>
      <c r="E7" s="53">
        <v>72135265.066200003</v>
      </c>
      <c r="F7" s="53">
        <v>0</v>
      </c>
      <c r="G7" s="53">
        <v>22202863.4384</v>
      </c>
      <c r="H7" s="53">
        <v>4669423.4320999999</v>
      </c>
      <c r="I7" s="53">
        <v>2830143.8550999998</v>
      </c>
      <c r="J7" s="53">
        <f>I7/2</f>
        <v>1415071.9275499999</v>
      </c>
      <c r="K7" s="53">
        <f>I7-J7</f>
        <v>1415071.9275499999</v>
      </c>
      <c r="L7" s="53">
        <v>69810817.3037</v>
      </c>
      <c r="M7" s="58">
        <f>E7+F7+G7+H7+K7+L7</f>
        <v>170233441.16795</v>
      </c>
      <c r="N7" s="57"/>
      <c r="O7" s="161">
        <v>19</v>
      </c>
      <c r="P7" s="59">
        <v>26</v>
      </c>
      <c r="Q7" s="158" t="s">
        <v>105</v>
      </c>
      <c r="R7" s="53" t="s">
        <v>139</v>
      </c>
      <c r="S7" s="53">
        <v>76364733.192499995</v>
      </c>
      <c r="T7" s="53">
        <f t="shared" ref="T7:T25" si="0">-11651464.66</f>
        <v>-11651464.66</v>
      </c>
      <c r="U7" s="53">
        <v>23504671.966200002</v>
      </c>
      <c r="V7" s="53">
        <v>4403311.1388999997</v>
      </c>
      <c r="W7" s="53">
        <v>2996082.1548000001</v>
      </c>
      <c r="X7" s="53"/>
      <c r="Y7" s="53">
        <f>W7-X7</f>
        <v>2996082.1548000001</v>
      </c>
      <c r="Z7" s="53">
        <v>77148084.971499994</v>
      </c>
      <c r="AA7" s="58">
        <f>S7+T7+U7+V7+Y7+Z7</f>
        <v>172765418.76389998</v>
      </c>
    </row>
    <row r="8" spans="1:27" ht="24.9" customHeight="1">
      <c r="A8" s="161"/>
      <c r="B8" s="156"/>
      <c r="C8" s="49">
        <v>2</v>
      </c>
      <c r="D8" s="53" t="s">
        <v>140</v>
      </c>
      <c r="E8" s="53">
        <v>120348292.6425</v>
      </c>
      <c r="F8" s="53">
        <v>0</v>
      </c>
      <c r="G8" s="53">
        <v>37042585.261600003</v>
      </c>
      <c r="H8" s="53">
        <v>7432950.3715000004</v>
      </c>
      <c r="I8" s="53">
        <v>4721726.3371000001</v>
      </c>
      <c r="J8" s="53">
        <f t="shared" ref="J8:J23" si="1">I8/2</f>
        <v>2360863.1685500001</v>
      </c>
      <c r="K8" s="53">
        <f t="shared" ref="K8:K45" si="2">I8-J8</f>
        <v>2360863.1685500001</v>
      </c>
      <c r="L8" s="53">
        <v>123025127.902</v>
      </c>
      <c r="M8" s="58">
        <f t="shared" ref="M8:M71" si="3">E8+F8+G8+H8+K8+L8</f>
        <v>290209819.34615004</v>
      </c>
      <c r="N8" s="57"/>
      <c r="O8" s="161"/>
      <c r="P8" s="59">
        <v>27</v>
      </c>
      <c r="Q8" s="159"/>
      <c r="R8" s="53" t="s">
        <v>141</v>
      </c>
      <c r="S8" s="53">
        <v>74786556.529200003</v>
      </c>
      <c r="T8" s="53">
        <f t="shared" si="0"/>
        <v>-11651464.66</v>
      </c>
      <c r="U8" s="53">
        <v>23018917.3092</v>
      </c>
      <c r="V8" s="53">
        <v>4696667.9216</v>
      </c>
      <c r="W8" s="53">
        <v>2934164.2152</v>
      </c>
      <c r="X8" s="53"/>
      <c r="Y8" s="53">
        <f t="shared" ref="Y8:Y60" si="4">W8-X8</f>
        <v>2934164.2152</v>
      </c>
      <c r="Z8" s="53">
        <v>82796945.754700005</v>
      </c>
      <c r="AA8" s="58">
        <f t="shared" ref="AA8:AA71" si="5">S8+T8+U8+V8+Y8+Z8</f>
        <v>176581787.06990004</v>
      </c>
    </row>
    <row r="9" spans="1:27" ht="24.9" customHeight="1">
      <c r="A9" s="161"/>
      <c r="B9" s="156"/>
      <c r="C9" s="49">
        <v>3</v>
      </c>
      <c r="D9" s="53" t="s">
        <v>142</v>
      </c>
      <c r="E9" s="53">
        <v>84678274.204099998</v>
      </c>
      <c r="F9" s="53">
        <v>0</v>
      </c>
      <c r="G9" s="53">
        <v>26063537.1149</v>
      </c>
      <c r="H9" s="53">
        <v>5217282.4886999996</v>
      </c>
      <c r="I9" s="53">
        <v>3322254.3394999998</v>
      </c>
      <c r="J9" s="53">
        <f t="shared" si="1"/>
        <v>1661127.1697499999</v>
      </c>
      <c r="K9" s="53">
        <f t="shared" si="2"/>
        <v>1661127.1697499999</v>
      </c>
      <c r="L9" s="53">
        <v>80360358.756300002</v>
      </c>
      <c r="M9" s="58">
        <f t="shared" si="3"/>
        <v>197980579.73375002</v>
      </c>
      <c r="N9" s="57"/>
      <c r="O9" s="161"/>
      <c r="P9" s="59">
        <v>28</v>
      </c>
      <c r="Q9" s="159"/>
      <c r="R9" s="53" t="s">
        <v>143</v>
      </c>
      <c r="S9" s="53">
        <v>74854255.001900002</v>
      </c>
      <c r="T9" s="53">
        <f t="shared" si="0"/>
        <v>-11651464.66</v>
      </c>
      <c r="U9" s="53">
        <v>23039754.550900001</v>
      </c>
      <c r="V9" s="53">
        <v>4626977.8876</v>
      </c>
      <c r="W9" s="53">
        <v>2936820.2866000002</v>
      </c>
      <c r="X9" s="53"/>
      <c r="Y9" s="53">
        <f t="shared" si="4"/>
        <v>2936820.2866000002</v>
      </c>
      <c r="Z9" s="53">
        <v>81454998.599000007</v>
      </c>
      <c r="AA9" s="58">
        <f t="shared" si="5"/>
        <v>175261341.66600001</v>
      </c>
    </row>
    <row r="10" spans="1:27" ht="24.9" customHeight="1">
      <c r="A10" s="161"/>
      <c r="B10" s="156"/>
      <c r="C10" s="49">
        <v>4</v>
      </c>
      <c r="D10" s="53" t="s">
        <v>144</v>
      </c>
      <c r="E10" s="53">
        <v>86277990.260499999</v>
      </c>
      <c r="F10" s="53">
        <v>0</v>
      </c>
      <c r="G10" s="53">
        <v>26555921.486200001</v>
      </c>
      <c r="H10" s="53">
        <v>5408628.7153000003</v>
      </c>
      <c r="I10" s="53">
        <v>3385017.3524000002</v>
      </c>
      <c r="J10" s="53">
        <f t="shared" si="1"/>
        <v>1692508.6762000001</v>
      </c>
      <c r="K10" s="53">
        <f t="shared" si="2"/>
        <v>1692508.6762000001</v>
      </c>
      <c r="L10" s="53">
        <v>84044910.328700006</v>
      </c>
      <c r="M10" s="58">
        <f t="shared" si="3"/>
        <v>203979959.46689999</v>
      </c>
      <c r="N10" s="57"/>
      <c r="O10" s="161"/>
      <c r="P10" s="59">
        <v>29</v>
      </c>
      <c r="Q10" s="159"/>
      <c r="R10" s="53" t="s">
        <v>145</v>
      </c>
      <c r="S10" s="53">
        <v>88714714.340800002</v>
      </c>
      <c r="T10" s="53">
        <f t="shared" si="0"/>
        <v>-11651464.66</v>
      </c>
      <c r="U10" s="53">
        <v>27305932.620700002</v>
      </c>
      <c r="V10" s="53">
        <v>5376254.9441999998</v>
      </c>
      <c r="W10" s="53">
        <v>3480619.4087999999</v>
      </c>
      <c r="X10" s="53"/>
      <c r="Y10" s="53">
        <f t="shared" si="4"/>
        <v>3480619.4087999999</v>
      </c>
      <c r="Z10" s="53">
        <v>95883033.096799999</v>
      </c>
      <c r="AA10" s="58">
        <f t="shared" si="5"/>
        <v>209109089.75130001</v>
      </c>
    </row>
    <row r="11" spans="1:27" ht="24.9" customHeight="1">
      <c r="A11" s="161"/>
      <c r="B11" s="156"/>
      <c r="C11" s="49">
        <v>5</v>
      </c>
      <c r="D11" s="53" t="s">
        <v>146</v>
      </c>
      <c r="E11" s="53">
        <v>78529868.774299994</v>
      </c>
      <c r="F11" s="53">
        <v>0</v>
      </c>
      <c r="G11" s="53">
        <v>24171089.5583</v>
      </c>
      <c r="H11" s="53">
        <v>4935893.0345000001</v>
      </c>
      <c r="I11" s="53">
        <v>3081028.7499000002</v>
      </c>
      <c r="J11" s="53">
        <f t="shared" si="1"/>
        <v>1540514.3749500001</v>
      </c>
      <c r="K11" s="53">
        <f t="shared" si="2"/>
        <v>1540514.3749500001</v>
      </c>
      <c r="L11" s="53">
        <v>74941940.139500007</v>
      </c>
      <c r="M11" s="58">
        <f t="shared" si="3"/>
        <v>184119305.88155001</v>
      </c>
      <c r="N11" s="57"/>
      <c r="O11" s="161"/>
      <c r="P11" s="59">
        <v>30</v>
      </c>
      <c r="Q11" s="159"/>
      <c r="R11" s="53" t="s">
        <v>147</v>
      </c>
      <c r="S11" s="53">
        <v>89408727.572600007</v>
      </c>
      <c r="T11" s="53">
        <f t="shared" si="0"/>
        <v>-11651464.66</v>
      </c>
      <c r="U11" s="53">
        <v>27519546.322700001</v>
      </c>
      <c r="V11" s="53">
        <v>5301087.892</v>
      </c>
      <c r="W11" s="53">
        <v>3507848.2168999999</v>
      </c>
      <c r="X11" s="53"/>
      <c r="Y11" s="53">
        <f t="shared" si="4"/>
        <v>3507848.2168999999</v>
      </c>
      <c r="Z11" s="53">
        <v>94435620.8037</v>
      </c>
      <c r="AA11" s="58">
        <f t="shared" si="5"/>
        <v>208521366.14790002</v>
      </c>
    </row>
    <row r="12" spans="1:27" ht="24.9" customHeight="1">
      <c r="A12" s="161"/>
      <c r="B12" s="156"/>
      <c r="C12" s="49">
        <v>6</v>
      </c>
      <c r="D12" s="53" t="s">
        <v>148</v>
      </c>
      <c r="E12" s="53">
        <v>81101056.069499999</v>
      </c>
      <c r="F12" s="53">
        <v>0</v>
      </c>
      <c r="G12" s="53">
        <v>24962487.778499998</v>
      </c>
      <c r="H12" s="53">
        <v>5073395.0181999998</v>
      </c>
      <c r="I12" s="53">
        <v>3181906.3155</v>
      </c>
      <c r="J12" s="53">
        <f t="shared" si="1"/>
        <v>1590953.15775</v>
      </c>
      <c r="K12" s="53">
        <f t="shared" si="2"/>
        <v>1590953.15775</v>
      </c>
      <c r="L12" s="53">
        <v>77589670.169200003</v>
      </c>
      <c r="M12" s="58">
        <f t="shared" si="3"/>
        <v>190317562.19314998</v>
      </c>
      <c r="N12" s="57"/>
      <c r="O12" s="161"/>
      <c r="P12" s="59">
        <v>31</v>
      </c>
      <c r="Q12" s="159"/>
      <c r="R12" s="53" t="s">
        <v>111</v>
      </c>
      <c r="S12" s="53">
        <v>154585320.52070001</v>
      </c>
      <c r="T12" s="53">
        <f t="shared" si="0"/>
        <v>-11651464.66</v>
      </c>
      <c r="U12" s="53">
        <v>47580566.286700003</v>
      </c>
      <c r="V12" s="53">
        <v>8645606.7907999996</v>
      </c>
      <c r="W12" s="53">
        <v>6064976.6041999999</v>
      </c>
      <c r="X12" s="53"/>
      <c r="Y12" s="53">
        <f t="shared" si="4"/>
        <v>6064976.6041999999</v>
      </c>
      <c r="Z12" s="53">
        <v>158837478.06400001</v>
      </c>
      <c r="AA12" s="58">
        <f t="shared" si="5"/>
        <v>364062483.60640001</v>
      </c>
    </row>
    <row r="13" spans="1:27" ht="24.9" customHeight="1">
      <c r="A13" s="161"/>
      <c r="B13" s="156"/>
      <c r="C13" s="49">
        <v>7</v>
      </c>
      <c r="D13" s="53" t="s">
        <v>149</v>
      </c>
      <c r="E13" s="53">
        <v>78689746.935900003</v>
      </c>
      <c r="F13" s="53">
        <v>0</v>
      </c>
      <c r="G13" s="53">
        <v>24220299.233800001</v>
      </c>
      <c r="H13" s="53">
        <v>4907669.3569</v>
      </c>
      <c r="I13" s="53">
        <v>3087301.3851000001</v>
      </c>
      <c r="J13" s="53">
        <f t="shared" si="1"/>
        <v>1543650.69255</v>
      </c>
      <c r="K13" s="53">
        <f t="shared" si="2"/>
        <v>1543650.69255</v>
      </c>
      <c r="L13" s="53">
        <v>74398466.680000007</v>
      </c>
      <c r="M13" s="58">
        <f t="shared" si="3"/>
        <v>183759832.89915001</v>
      </c>
      <c r="N13" s="57"/>
      <c r="O13" s="161"/>
      <c r="P13" s="59">
        <v>32</v>
      </c>
      <c r="Q13" s="159"/>
      <c r="R13" s="53" t="s">
        <v>150</v>
      </c>
      <c r="S13" s="53">
        <v>77428373.774700001</v>
      </c>
      <c r="T13" s="53">
        <f t="shared" si="0"/>
        <v>-11651464.66</v>
      </c>
      <c r="U13" s="53">
        <v>23832055.064800002</v>
      </c>
      <c r="V13" s="53">
        <v>4703988.0831000004</v>
      </c>
      <c r="W13" s="53">
        <v>3037812.8651000001</v>
      </c>
      <c r="X13" s="53"/>
      <c r="Y13" s="53">
        <f t="shared" si="4"/>
        <v>3037812.8651000001</v>
      </c>
      <c r="Z13" s="53">
        <v>82937902.349900007</v>
      </c>
      <c r="AA13" s="58">
        <f t="shared" si="5"/>
        <v>180288667.47760004</v>
      </c>
    </row>
    <row r="14" spans="1:27" ht="24.9" customHeight="1">
      <c r="A14" s="161"/>
      <c r="B14" s="156"/>
      <c r="C14" s="49">
        <v>8</v>
      </c>
      <c r="D14" s="53" t="s">
        <v>151</v>
      </c>
      <c r="E14" s="53">
        <v>76727410.032600001</v>
      </c>
      <c r="F14" s="53">
        <v>0</v>
      </c>
      <c r="G14" s="53">
        <v>23616302.031599998</v>
      </c>
      <c r="H14" s="53">
        <v>4730168.5433</v>
      </c>
      <c r="I14" s="53">
        <v>3010311.3618999999</v>
      </c>
      <c r="J14" s="53">
        <f t="shared" si="1"/>
        <v>1505155.68095</v>
      </c>
      <c r="K14" s="53">
        <f t="shared" si="2"/>
        <v>1505155.68095</v>
      </c>
      <c r="L14" s="53">
        <v>70980521.555500001</v>
      </c>
      <c r="M14" s="58">
        <f t="shared" si="3"/>
        <v>177559557.84395</v>
      </c>
      <c r="N14" s="57"/>
      <c r="O14" s="161"/>
      <c r="P14" s="59">
        <v>33</v>
      </c>
      <c r="Q14" s="159"/>
      <c r="R14" s="53" t="s">
        <v>152</v>
      </c>
      <c r="S14" s="53">
        <v>76628619.834999993</v>
      </c>
      <c r="T14" s="53">
        <f t="shared" si="0"/>
        <v>-11651464.66</v>
      </c>
      <c r="U14" s="53">
        <v>23585894.916999999</v>
      </c>
      <c r="V14" s="53">
        <v>4348907.8383999998</v>
      </c>
      <c r="W14" s="53">
        <v>3006435.4426000002</v>
      </c>
      <c r="X14" s="53"/>
      <c r="Y14" s="53">
        <f t="shared" si="4"/>
        <v>3006435.4426000002</v>
      </c>
      <c r="Z14" s="53">
        <v>76100498.247299999</v>
      </c>
      <c r="AA14" s="58">
        <f t="shared" si="5"/>
        <v>172018891.62029999</v>
      </c>
    </row>
    <row r="15" spans="1:27" ht="24.9" customHeight="1">
      <c r="A15" s="161"/>
      <c r="B15" s="156"/>
      <c r="C15" s="49">
        <v>9</v>
      </c>
      <c r="D15" s="53" t="s">
        <v>153</v>
      </c>
      <c r="E15" s="53">
        <v>82777949.0273</v>
      </c>
      <c r="F15" s="53">
        <v>0</v>
      </c>
      <c r="G15" s="53">
        <v>25478626.802999999</v>
      </c>
      <c r="H15" s="53">
        <v>5162442.4243999999</v>
      </c>
      <c r="I15" s="53">
        <v>3247697.2749000001</v>
      </c>
      <c r="J15" s="53">
        <f t="shared" si="1"/>
        <v>1623848.63745</v>
      </c>
      <c r="K15" s="53">
        <f t="shared" si="2"/>
        <v>1623848.63745</v>
      </c>
      <c r="L15" s="53">
        <v>79304361.734099999</v>
      </c>
      <c r="M15" s="58">
        <f t="shared" si="3"/>
        <v>194347228.62625</v>
      </c>
      <c r="N15" s="57"/>
      <c r="O15" s="161"/>
      <c r="P15" s="59">
        <v>34</v>
      </c>
      <c r="Q15" s="159"/>
      <c r="R15" s="53" t="s">
        <v>154</v>
      </c>
      <c r="S15" s="53">
        <v>91726398.711600006</v>
      </c>
      <c r="T15" s="53">
        <f t="shared" si="0"/>
        <v>-11651464.66</v>
      </c>
      <c r="U15" s="53">
        <v>28232913.5744</v>
      </c>
      <c r="V15" s="53">
        <v>5422927.5252999999</v>
      </c>
      <c r="W15" s="53">
        <v>3598779.3684999999</v>
      </c>
      <c r="X15" s="53"/>
      <c r="Y15" s="53">
        <f t="shared" si="4"/>
        <v>3598779.3684999999</v>
      </c>
      <c r="Z15" s="53">
        <v>96781757.545699999</v>
      </c>
      <c r="AA15" s="58">
        <f t="shared" si="5"/>
        <v>214111312.06550002</v>
      </c>
    </row>
    <row r="16" spans="1:27" ht="24.9" customHeight="1">
      <c r="A16" s="161"/>
      <c r="B16" s="156"/>
      <c r="C16" s="49">
        <v>10</v>
      </c>
      <c r="D16" s="53" t="s">
        <v>155</v>
      </c>
      <c r="E16" s="53">
        <v>84002868.848199993</v>
      </c>
      <c r="F16" s="53">
        <v>0</v>
      </c>
      <c r="G16" s="53">
        <v>25855650.8215</v>
      </c>
      <c r="H16" s="53">
        <v>5315405.8470000001</v>
      </c>
      <c r="I16" s="53">
        <v>3295755.59</v>
      </c>
      <c r="J16" s="53">
        <f t="shared" si="1"/>
        <v>1647877.7949999999</v>
      </c>
      <c r="K16" s="53">
        <f t="shared" si="2"/>
        <v>1647877.7949999999</v>
      </c>
      <c r="L16" s="53">
        <v>82249816.314500004</v>
      </c>
      <c r="M16" s="58">
        <f t="shared" si="3"/>
        <v>199071619.62620002</v>
      </c>
      <c r="N16" s="57"/>
      <c r="O16" s="161"/>
      <c r="P16" s="59">
        <v>35</v>
      </c>
      <c r="Q16" s="159"/>
      <c r="R16" s="53" t="s">
        <v>156</v>
      </c>
      <c r="S16" s="53">
        <v>75683120.069499999</v>
      </c>
      <c r="T16" s="53">
        <f t="shared" si="0"/>
        <v>-11651464.66</v>
      </c>
      <c r="U16" s="53">
        <v>23294874.954</v>
      </c>
      <c r="V16" s="53">
        <v>4661779.2281999998</v>
      </c>
      <c r="W16" s="53">
        <v>2969339.8506999998</v>
      </c>
      <c r="X16" s="53"/>
      <c r="Y16" s="53">
        <f t="shared" si="4"/>
        <v>2969339.8506999998</v>
      </c>
      <c r="Z16" s="53">
        <v>82125131.147</v>
      </c>
      <c r="AA16" s="58">
        <f t="shared" si="5"/>
        <v>177082780.58939999</v>
      </c>
    </row>
    <row r="17" spans="1:27" ht="24.9" customHeight="1">
      <c r="A17" s="161"/>
      <c r="B17" s="156"/>
      <c r="C17" s="49">
        <v>11</v>
      </c>
      <c r="D17" s="53" t="s">
        <v>157</v>
      </c>
      <c r="E17" s="53">
        <v>91863856.355800003</v>
      </c>
      <c r="F17" s="53">
        <v>0</v>
      </c>
      <c r="G17" s="53">
        <v>28275222.3301</v>
      </c>
      <c r="H17" s="53">
        <v>5871886.6212999998</v>
      </c>
      <c r="I17" s="53">
        <v>3604172.3605999998</v>
      </c>
      <c r="J17" s="53">
        <f t="shared" si="1"/>
        <v>1802086.1802999999</v>
      </c>
      <c r="K17" s="53">
        <f t="shared" si="2"/>
        <v>1802086.1802999999</v>
      </c>
      <c r="L17" s="53">
        <v>92965377.050500005</v>
      </c>
      <c r="M17" s="58">
        <f t="shared" si="3"/>
        <v>220778428.53799999</v>
      </c>
      <c r="N17" s="57"/>
      <c r="O17" s="161"/>
      <c r="P17" s="59">
        <v>36</v>
      </c>
      <c r="Q17" s="159"/>
      <c r="R17" s="53" t="s">
        <v>158</v>
      </c>
      <c r="S17" s="53">
        <v>95790823.672000006</v>
      </c>
      <c r="T17" s="53">
        <f t="shared" si="0"/>
        <v>-11651464.66</v>
      </c>
      <c r="U17" s="53">
        <v>29483922.664999999</v>
      </c>
      <c r="V17" s="53">
        <v>5649337.1507000001</v>
      </c>
      <c r="W17" s="53">
        <v>3758242.3901999998</v>
      </c>
      <c r="X17" s="53"/>
      <c r="Y17" s="53">
        <f t="shared" si="4"/>
        <v>3758242.3901999998</v>
      </c>
      <c r="Z17" s="53">
        <v>101141487.8449</v>
      </c>
      <c r="AA17" s="58">
        <f t="shared" si="5"/>
        <v>224172349.06280002</v>
      </c>
    </row>
    <row r="18" spans="1:27" ht="24.9" customHeight="1">
      <c r="A18" s="161"/>
      <c r="B18" s="156"/>
      <c r="C18" s="49">
        <v>12</v>
      </c>
      <c r="D18" s="53" t="s">
        <v>159</v>
      </c>
      <c r="E18" s="53">
        <v>88448563.170300007</v>
      </c>
      <c r="F18" s="53">
        <v>0</v>
      </c>
      <c r="G18" s="53">
        <v>27224012.659899998</v>
      </c>
      <c r="H18" s="53">
        <v>5649032.2533</v>
      </c>
      <c r="I18" s="53">
        <v>3470177.2749000001</v>
      </c>
      <c r="J18" s="53">
        <f t="shared" si="1"/>
        <v>1735088.63745</v>
      </c>
      <c r="K18" s="53">
        <f t="shared" si="2"/>
        <v>1735088.63745</v>
      </c>
      <c r="L18" s="53">
        <v>88674106.577299997</v>
      </c>
      <c r="M18" s="58">
        <f t="shared" si="3"/>
        <v>211730803.29824999</v>
      </c>
      <c r="N18" s="57"/>
      <c r="O18" s="161"/>
      <c r="P18" s="59">
        <v>37</v>
      </c>
      <c r="Q18" s="159"/>
      <c r="R18" s="53" t="s">
        <v>160</v>
      </c>
      <c r="S18" s="53">
        <v>84119699.614399999</v>
      </c>
      <c r="T18" s="53">
        <f t="shared" si="0"/>
        <v>-11651464.66</v>
      </c>
      <c r="U18" s="53">
        <v>25891610.730099998</v>
      </c>
      <c r="V18" s="53">
        <v>5204554.3540000003</v>
      </c>
      <c r="W18" s="53">
        <v>3300339.3103</v>
      </c>
      <c r="X18" s="53"/>
      <c r="Y18" s="53">
        <f t="shared" si="4"/>
        <v>3300339.3103</v>
      </c>
      <c r="Z18" s="53">
        <v>92576776.730399996</v>
      </c>
      <c r="AA18" s="58">
        <f t="shared" si="5"/>
        <v>199441516.0792</v>
      </c>
    </row>
    <row r="19" spans="1:27" ht="24.9" customHeight="1">
      <c r="A19" s="161"/>
      <c r="B19" s="156"/>
      <c r="C19" s="49">
        <v>13</v>
      </c>
      <c r="D19" s="53" t="s">
        <v>161</v>
      </c>
      <c r="E19" s="53">
        <v>67541273.801899999</v>
      </c>
      <c r="F19" s="53">
        <v>0</v>
      </c>
      <c r="G19" s="53">
        <v>20788856.564100001</v>
      </c>
      <c r="H19" s="53">
        <v>4452177.1114999996</v>
      </c>
      <c r="I19" s="53">
        <v>2649903.9109999998</v>
      </c>
      <c r="J19" s="53">
        <f t="shared" si="1"/>
        <v>1324951.9554999999</v>
      </c>
      <c r="K19" s="53">
        <f t="shared" si="2"/>
        <v>1324951.9554999999</v>
      </c>
      <c r="L19" s="53">
        <v>65627535.057400003</v>
      </c>
      <c r="M19" s="58">
        <f t="shared" si="3"/>
        <v>159734794.49040002</v>
      </c>
      <c r="N19" s="57"/>
      <c r="O19" s="161"/>
      <c r="P19" s="59">
        <v>38</v>
      </c>
      <c r="Q19" s="159"/>
      <c r="R19" s="53" t="s">
        <v>162</v>
      </c>
      <c r="S19" s="53">
        <v>87472175.200100005</v>
      </c>
      <c r="T19" s="53">
        <f t="shared" si="0"/>
        <v>-11651464.66</v>
      </c>
      <c r="U19" s="53">
        <v>26923485.4663</v>
      </c>
      <c r="V19" s="53">
        <v>5367240.1391000003</v>
      </c>
      <c r="W19" s="53">
        <v>3431869.82</v>
      </c>
      <c r="X19" s="53"/>
      <c r="Y19" s="53">
        <f t="shared" si="4"/>
        <v>3431869.82</v>
      </c>
      <c r="Z19" s="53">
        <v>95709444.545200005</v>
      </c>
      <c r="AA19" s="58">
        <f t="shared" si="5"/>
        <v>207252750.51069999</v>
      </c>
    </row>
    <row r="20" spans="1:27" ht="24.9" customHeight="1">
      <c r="A20" s="161"/>
      <c r="B20" s="156"/>
      <c r="C20" s="49">
        <v>14</v>
      </c>
      <c r="D20" s="53" t="s">
        <v>163</v>
      </c>
      <c r="E20" s="53">
        <v>63817278.2553</v>
      </c>
      <c r="F20" s="53">
        <v>0</v>
      </c>
      <c r="G20" s="53">
        <v>19642629.895500001</v>
      </c>
      <c r="H20" s="53">
        <v>4244688.0944999997</v>
      </c>
      <c r="I20" s="53">
        <v>2503797.2445999999</v>
      </c>
      <c r="J20" s="53">
        <f t="shared" si="1"/>
        <v>1251898.6222999999</v>
      </c>
      <c r="K20" s="53">
        <f t="shared" si="2"/>
        <v>1251898.6222999999</v>
      </c>
      <c r="L20" s="53">
        <v>61632138.8693</v>
      </c>
      <c r="M20" s="58">
        <f t="shared" si="3"/>
        <v>150588633.7369</v>
      </c>
      <c r="N20" s="57"/>
      <c r="O20" s="161"/>
      <c r="P20" s="59">
        <v>39</v>
      </c>
      <c r="Q20" s="159"/>
      <c r="R20" s="53" t="s">
        <v>164</v>
      </c>
      <c r="S20" s="53">
        <v>68862777.967199996</v>
      </c>
      <c r="T20" s="53">
        <f t="shared" si="0"/>
        <v>-11651464.66</v>
      </c>
      <c r="U20" s="53">
        <v>21195608.746800002</v>
      </c>
      <c r="V20" s="53">
        <v>4287271.7291000001</v>
      </c>
      <c r="W20" s="53">
        <v>2701751.6014</v>
      </c>
      <c r="X20" s="53"/>
      <c r="Y20" s="53">
        <f t="shared" si="4"/>
        <v>2701751.6014</v>
      </c>
      <c r="Z20" s="53">
        <v>74913636.987499997</v>
      </c>
      <c r="AA20" s="58">
        <f t="shared" si="5"/>
        <v>160309582.37200001</v>
      </c>
    </row>
    <row r="21" spans="1:27" ht="24.9" customHeight="1">
      <c r="A21" s="161"/>
      <c r="B21" s="156"/>
      <c r="C21" s="49">
        <v>15</v>
      </c>
      <c r="D21" s="53" t="s">
        <v>165</v>
      </c>
      <c r="E21" s="53">
        <v>66452479.661700003</v>
      </c>
      <c r="F21" s="53">
        <v>0</v>
      </c>
      <c r="G21" s="53">
        <v>20453731.329799999</v>
      </c>
      <c r="H21" s="53">
        <v>4504038.4467000002</v>
      </c>
      <c r="I21" s="53">
        <v>2607186.3297999999</v>
      </c>
      <c r="J21" s="53">
        <f t="shared" si="1"/>
        <v>1303593.1649</v>
      </c>
      <c r="K21" s="53">
        <f t="shared" si="2"/>
        <v>1303593.1649</v>
      </c>
      <c r="L21" s="53">
        <v>66626173.847000003</v>
      </c>
      <c r="M21" s="58">
        <f t="shared" si="3"/>
        <v>159340016.4501</v>
      </c>
      <c r="N21" s="57"/>
      <c r="O21" s="161"/>
      <c r="P21" s="59">
        <v>40</v>
      </c>
      <c r="Q21" s="159"/>
      <c r="R21" s="53" t="s">
        <v>166</v>
      </c>
      <c r="S21" s="53">
        <v>75923658.231299996</v>
      </c>
      <c r="T21" s="53">
        <f t="shared" si="0"/>
        <v>-11651464.66</v>
      </c>
      <c r="U21" s="53">
        <v>23368911.362500001</v>
      </c>
      <c r="V21" s="53">
        <v>4810916.5998999998</v>
      </c>
      <c r="W21" s="53">
        <v>2978777.0877999999</v>
      </c>
      <c r="X21" s="53"/>
      <c r="Y21" s="53">
        <f t="shared" si="4"/>
        <v>2978777.0877999999</v>
      </c>
      <c r="Z21" s="53">
        <v>84996911.516599998</v>
      </c>
      <c r="AA21" s="58">
        <f t="shared" si="5"/>
        <v>180427710.13809997</v>
      </c>
    </row>
    <row r="22" spans="1:27" ht="24.9" customHeight="1">
      <c r="A22" s="161"/>
      <c r="B22" s="156"/>
      <c r="C22" s="49">
        <v>16</v>
      </c>
      <c r="D22" s="53" t="s">
        <v>167</v>
      </c>
      <c r="E22" s="53">
        <v>99059217.810900003</v>
      </c>
      <c r="F22" s="53">
        <v>0</v>
      </c>
      <c r="G22" s="53">
        <v>30489917.5645</v>
      </c>
      <c r="H22" s="53">
        <v>5658012.1173</v>
      </c>
      <c r="I22" s="53">
        <v>3886474.0611999999</v>
      </c>
      <c r="J22" s="53">
        <f t="shared" si="1"/>
        <v>1943237.0305999999</v>
      </c>
      <c r="K22" s="53">
        <f t="shared" si="2"/>
        <v>1943237.0305999999</v>
      </c>
      <c r="L22" s="53">
        <v>88847022.305000007</v>
      </c>
      <c r="M22" s="58">
        <f t="shared" si="3"/>
        <v>225997406.82830003</v>
      </c>
      <c r="N22" s="57"/>
      <c r="O22" s="161"/>
      <c r="P22" s="59">
        <v>41</v>
      </c>
      <c r="Q22" s="159"/>
      <c r="R22" s="53" t="s">
        <v>168</v>
      </c>
      <c r="S22" s="53">
        <v>93616566.961999997</v>
      </c>
      <c r="T22" s="53">
        <f t="shared" si="0"/>
        <v>-11651464.66</v>
      </c>
      <c r="U22" s="53">
        <v>28814697.636700001</v>
      </c>
      <c r="V22" s="53">
        <v>5457868.6304000001</v>
      </c>
      <c r="W22" s="53">
        <v>3672937.9380000001</v>
      </c>
      <c r="X22" s="53"/>
      <c r="Y22" s="53">
        <f t="shared" si="4"/>
        <v>3672937.9380000001</v>
      </c>
      <c r="Z22" s="53">
        <v>97454581.3891</v>
      </c>
      <c r="AA22" s="58">
        <f t="shared" si="5"/>
        <v>217365187.8962</v>
      </c>
    </row>
    <row r="23" spans="1:27" ht="24.9" customHeight="1">
      <c r="A23" s="161"/>
      <c r="B23" s="157"/>
      <c r="C23" s="49">
        <v>17</v>
      </c>
      <c r="D23" s="53" t="s">
        <v>169</v>
      </c>
      <c r="E23" s="53">
        <v>85592975.225700006</v>
      </c>
      <c r="F23" s="53">
        <v>0</v>
      </c>
      <c r="G23" s="53">
        <v>26345077.383000001</v>
      </c>
      <c r="H23" s="53">
        <v>4940933.2889</v>
      </c>
      <c r="I23" s="53">
        <v>3358141.5783000002</v>
      </c>
      <c r="J23" s="53">
        <f t="shared" si="1"/>
        <v>1679070.7891500001</v>
      </c>
      <c r="K23" s="53">
        <f t="shared" si="2"/>
        <v>1679070.7891500001</v>
      </c>
      <c r="L23" s="53">
        <v>75038994.9789</v>
      </c>
      <c r="M23" s="58">
        <f t="shared" si="3"/>
        <v>193597051.66565001</v>
      </c>
      <c r="N23" s="57"/>
      <c r="O23" s="161"/>
      <c r="P23" s="59">
        <v>42</v>
      </c>
      <c r="Q23" s="159"/>
      <c r="R23" s="53" t="s">
        <v>170</v>
      </c>
      <c r="S23" s="53">
        <v>109453839.586</v>
      </c>
      <c r="T23" s="53">
        <f t="shared" si="0"/>
        <v>-11651464.66</v>
      </c>
      <c r="U23" s="53">
        <v>33689328.664700001</v>
      </c>
      <c r="V23" s="53">
        <v>6662594.2560000001</v>
      </c>
      <c r="W23" s="53">
        <v>4294295.0475000003</v>
      </c>
      <c r="X23" s="53"/>
      <c r="Y23" s="53">
        <f t="shared" si="4"/>
        <v>4294295.0475000003</v>
      </c>
      <c r="Z23" s="53">
        <v>120652706.4796</v>
      </c>
      <c r="AA23" s="58">
        <f t="shared" si="5"/>
        <v>263101299.37380004</v>
      </c>
    </row>
    <row r="24" spans="1:27" ht="24.9" customHeight="1">
      <c r="A24" s="49"/>
      <c r="B24" s="162" t="s">
        <v>171</v>
      </c>
      <c r="C24" s="163"/>
      <c r="D24" s="54"/>
      <c r="E24" s="54">
        <f>SUM(E7:E23)</f>
        <v>1408044366.1427</v>
      </c>
      <c r="F24" s="54">
        <f t="shared" ref="F24:L24" si="6">SUM(F7:F23)</f>
        <v>0</v>
      </c>
      <c r="G24" s="54">
        <f t="shared" si="6"/>
        <v>433388811.25470006</v>
      </c>
      <c r="H24" s="54">
        <f t="shared" si="6"/>
        <v>88174027.165400013</v>
      </c>
      <c r="I24" s="54">
        <f t="shared" si="6"/>
        <v>55242995.321800001</v>
      </c>
      <c r="J24" s="54">
        <f t="shared" si="6"/>
        <v>27621497.6609</v>
      </c>
      <c r="K24" s="54">
        <f t="shared" si="6"/>
        <v>27621497.6609</v>
      </c>
      <c r="L24" s="54">
        <f t="shared" si="6"/>
        <v>1356117339.5688999</v>
      </c>
      <c r="M24" s="60">
        <f t="shared" si="3"/>
        <v>3313346041.7925997</v>
      </c>
      <c r="N24" s="57"/>
      <c r="O24" s="161"/>
      <c r="P24" s="59">
        <v>43</v>
      </c>
      <c r="Q24" s="159"/>
      <c r="R24" s="53" t="s">
        <v>172</v>
      </c>
      <c r="S24" s="53">
        <v>71429791.516100004</v>
      </c>
      <c r="T24" s="53">
        <f t="shared" si="0"/>
        <v>-11651464.66</v>
      </c>
      <c r="U24" s="53">
        <v>21985722.3094</v>
      </c>
      <c r="V24" s="53">
        <v>4558528.2627999997</v>
      </c>
      <c r="W24" s="53">
        <v>2802465.4147999999</v>
      </c>
      <c r="X24" s="53"/>
      <c r="Y24" s="53">
        <f t="shared" si="4"/>
        <v>2802465.4147999999</v>
      </c>
      <c r="Z24" s="53">
        <v>80136936.689799994</v>
      </c>
      <c r="AA24" s="58">
        <f t="shared" si="5"/>
        <v>169261979.53290001</v>
      </c>
    </row>
    <row r="25" spans="1:27" ht="24.9" customHeight="1">
      <c r="A25" s="161">
        <v>2</v>
      </c>
      <c r="B25" s="155" t="s">
        <v>173</v>
      </c>
      <c r="C25" s="49">
        <v>1</v>
      </c>
      <c r="D25" s="53" t="s">
        <v>174</v>
      </c>
      <c r="E25" s="53">
        <v>87778389.039700001</v>
      </c>
      <c r="F25" s="53">
        <f>-1388888.89</f>
        <v>-1388888.89</v>
      </c>
      <c r="G25" s="53">
        <v>27017736.510600001</v>
      </c>
      <c r="H25" s="53">
        <v>4629120.6920999996</v>
      </c>
      <c r="I25" s="53">
        <v>3443883.7664999999</v>
      </c>
      <c r="J25" s="53">
        <v>0</v>
      </c>
      <c r="K25" s="53">
        <f t="shared" si="2"/>
        <v>3443883.7664999999</v>
      </c>
      <c r="L25" s="53">
        <v>85149612.044</v>
      </c>
      <c r="M25" s="58">
        <f t="shared" si="3"/>
        <v>206629853.1629</v>
      </c>
      <c r="N25" s="57"/>
      <c r="O25" s="161"/>
      <c r="P25" s="59">
        <v>44</v>
      </c>
      <c r="Q25" s="160"/>
      <c r="R25" s="53" t="s">
        <v>175</v>
      </c>
      <c r="S25" s="53">
        <v>83991491.5361</v>
      </c>
      <c r="T25" s="53">
        <f t="shared" si="0"/>
        <v>-11651464.66</v>
      </c>
      <c r="U25" s="53">
        <v>25852148.943300001</v>
      </c>
      <c r="V25" s="53">
        <v>5051215.3145000003</v>
      </c>
      <c r="W25" s="53">
        <v>3295309.2143999999</v>
      </c>
      <c r="X25" s="53"/>
      <c r="Y25" s="53">
        <f t="shared" si="4"/>
        <v>3295309.2143999999</v>
      </c>
      <c r="Z25" s="53">
        <v>89624089.293599993</v>
      </c>
      <c r="AA25" s="58">
        <f t="shared" si="5"/>
        <v>196162789.6419</v>
      </c>
    </row>
    <row r="26" spans="1:27" ht="24.9" customHeight="1">
      <c r="A26" s="161"/>
      <c r="B26" s="156"/>
      <c r="C26" s="49">
        <v>2</v>
      </c>
      <c r="D26" s="53" t="s">
        <v>176</v>
      </c>
      <c r="E26" s="53">
        <v>107234239.76540001</v>
      </c>
      <c r="F26" s="53">
        <f t="shared" ref="F26:F45" si="7">-1388888.89</f>
        <v>-1388888.89</v>
      </c>
      <c r="G26" s="53">
        <v>33006147.2601</v>
      </c>
      <c r="H26" s="53">
        <v>4865287.6211000001</v>
      </c>
      <c r="I26" s="53">
        <v>4207211.6107999999</v>
      </c>
      <c r="J26" s="53">
        <v>0</v>
      </c>
      <c r="K26" s="53">
        <f t="shared" si="2"/>
        <v>4207211.6107999999</v>
      </c>
      <c r="L26" s="53">
        <v>89697228.401500002</v>
      </c>
      <c r="M26" s="58">
        <f t="shared" si="3"/>
        <v>237621225.76890004</v>
      </c>
      <c r="N26" s="57"/>
      <c r="O26" s="61"/>
      <c r="P26" s="163"/>
      <c r="Q26" s="164"/>
      <c r="R26" s="54"/>
      <c r="S26" s="54">
        <f>1650841643.8337+2226072396.9</f>
        <v>3876914040.7336998</v>
      </c>
      <c r="T26" s="54">
        <f>-221377828.54-291286616.5</f>
        <v>-512664445.03999996</v>
      </c>
      <c r="U26" s="54">
        <f>508120564.0914+685173630.22</f>
        <v>1193294194.3113999</v>
      </c>
      <c r="V26" s="54">
        <f>99237035.6866+133807701.45</f>
        <v>233044737.13660002</v>
      </c>
      <c r="W26" s="54">
        <f>64768866.2378+87337380.81</f>
        <v>152106247.0478</v>
      </c>
      <c r="X26" s="54">
        <v>0</v>
      </c>
      <c r="Y26" s="54">
        <f>W26</f>
        <v>152106247.0478</v>
      </c>
      <c r="Z26" s="54">
        <f>1765708022.0563+2385547831.89</f>
        <v>4151255853.9462996</v>
      </c>
      <c r="AA26" s="60">
        <f t="shared" si="5"/>
        <v>9093950628.1357994</v>
      </c>
    </row>
    <row r="27" spans="1:27" ht="24.9" customHeight="1">
      <c r="A27" s="161"/>
      <c r="B27" s="156"/>
      <c r="C27" s="49">
        <v>3</v>
      </c>
      <c r="D27" s="53" t="s">
        <v>177</v>
      </c>
      <c r="E27" s="53">
        <v>91309985.880799994</v>
      </c>
      <c r="F27" s="53">
        <f t="shared" si="7"/>
        <v>-1388888.89</v>
      </c>
      <c r="G27" s="53">
        <v>28104743.847600002</v>
      </c>
      <c r="H27" s="53">
        <v>4487923.6865999997</v>
      </c>
      <c r="I27" s="53">
        <v>3582441.8917999999</v>
      </c>
      <c r="J27" s="53">
        <v>0</v>
      </c>
      <c r="K27" s="53">
        <f t="shared" si="2"/>
        <v>3582441.8917999999</v>
      </c>
      <c r="L27" s="53">
        <v>82430730.892800003</v>
      </c>
      <c r="M27" s="58">
        <f t="shared" si="3"/>
        <v>208526937.3096</v>
      </c>
      <c r="N27" s="57"/>
      <c r="O27" s="155">
        <v>20</v>
      </c>
      <c r="P27" s="59">
        <v>1</v>
      </c>
      <c r="Q27" s="155" t="s">
        <v>106</v>
      </c>
      <c r="R27" s="53" t="s">
        <v>178</v>
      </c>
      <c r="S27" s="53">
        <v>85347646.277600005</v>
      </c>
      <c r="T27" s="53">
        <v>0</v>
      </c>
      <c r="U27" s="53">
        <v>26269566.395</v>
      </c>
      <c r="V27" s="53">
        <v>4236624.9847999997</v>
      </c>
      <c r="W27" s="53">
        <v>3348516.3802</v>
      </c>
      <c r="X27" s="53"/>
      <c r="Y27" s="53">
        <f t="shared" si="4"/>
        <v>3348516.3802</v>
      </c>
      <c r="Z27" s="53">
        <v>79561751.655900002</v>
      </c>
      <c r="AA27" s="58">
        <f t="shared" si="5"/>
        <v>198764105.69349998</v>
      </c>
    </row>
    <row r="28" spans="1:27" ht="24.9" customHeight="1">
      <c r="A28" s="161"/>
      <c r="B28" s="156"/>
      <c r="C28" s="49">
        <v>4</v>
      </c>
      <c r="D28" s="53" t="s">
        <v>179</v>
      </c>
      <c r="E28" s="53">
        <v>79943208.285799995</v>
      </c>
      <c r="F28" s="53">
        <f t="shared" si="7"/>
        <v>-1388888.89</v>
      </c>
      <c r="G28" s="53">
        <v>24606108.188099999</v>
      </c>
      <c r="H28" s="53">
        <v>4190120.6482000002</v>
      </c>
      <c r="I28" s="53">
        <v>3136479.4942000001</v>
      </c>
      <c r="J28" s="53">
        <v>0</v>
      </c>
      <c r="K28" s="53">
        <f t="shared" si="2"/>
        <v>3136479.4942000001</v>
      </c>
      <c r="L28" s="53">
        <v>76696253.2755</v>
      </c>
      <c r="M28" s="58">
        <f t="shared" si="3"/>
        <v>187183281.0018</v>
      </c>
      <c r="N28" s="57"/>
      <c r="O28" s="156"/>
      <c r="P28" s="59">
        <v>2</v>
      </c>
      <c r="Q28" s="156"/>
      <c r="R28" s="53" t="s">
        <v>180</v>
      </c>
      <c r="S28" s="53">
        <v>87945745.835800007</v>
      </c>
      <c r="T28" s="53">
        <v>0</v>
      </c>
      <c r="U28" s="53">
        <v>27069248.071400002</v>
      </c>
      <c r="V28" s="53">
        <v>4544141.6502999999</v>
      </c>
      <c r="W28" s="53">
        <v>3450449.8171999999</v>
      </c>
      <c r="X28" s="53"/>
      <c r="Y28" s="53">
        <f t="shared" si="4"/>
        <v>3450449.8171999999</v>
      </c>
      <c r="Z28" s="53">
        <v>85483274.301599994</v>
      </c>
      <c r="AA28" s="58">
        <f t="shared" si="5"/>
        <v>208492859.67629999</v>
      </c>
    </row>
    <row r="29" spans="1:27" ht="24.9" customHeight="1">
      <c r="A29" s="161"/>
      <c r="B29" s="156"/>
      <c r="C29" s="49">
        <v>5</v>
      </c>
      <c r="D29" s="53" t="s">
        <v>181</v>
      </c>
      <c r="E29" s="53">
        <v>79106669.342600003</v>
      </c>
      <c r="F29" s="53">
        <f t="shared" si="7"/>
        <v>-1388888.89</v>
      </c>
      <c r="G29" s="53">
        <v>24348625.805399999</v>
      </c>
      <c r="H29" s="53">
        <v>4333676.1782999998</v>
      </c>
      <c r="I29" s="53">
        <v>3103658.8544999999</v>
      </c>
      <c r="J29" s="53">
        <v>0</v>
      </c>
      <c r="K29" s="53">
        <f t="shared" si="2"/>
        <v>3103658.8544999999</v>
      </c>
      <c r="L29" s="53">
        <v>79460550.0361</v>
      </c>
      <c r="M29" s="58">
        <f t="shared" si="3"/>
        <v>188964291.32690001</v>
      </c>
      <c r="N29" s="57"/>
      <c r="O29" s="156"/>
      <c r="P29" s="59">
        <v>3</v>
      </c>
      <c r="Q29" s="156"/>
      <c r="R29" s="53" t="s">
        <v>182</v>
      </c>
      <c r="S29" s="53">
        <v>95676663.007499993</v>
      </c>
      <c r="T29" s="53">
        <v>0</v>
      </c>
      <c r="U29" s="53">
        <v>29448784.5999</v>
      </c>
      <c r="V29" s="53">
        <v>4757308.5969000002</v>
      </c>
      <c r="W29" s="53">
        <v>3753763.4282</v>
      </c>
      <c r="X29" s="53"/>
      <c r="Y29" s="53">
        <f t="shared" si="4"/>
        <v>3753763.4282</v>
      </c>
      <c r="Z29" s="53">
        <v>89588004.364199996</v>
      </c>
      <c r="AA29" s="58">
        <f t="shared" si="5"/>
        <v>223224523.99669999</v>
      </c>
    </row>
    <row r="30" spans="1:27" ht="24.9" customHeight="1">
      <c r="A30" s="161"/>
      <c r="B30" s="156"/>
      <c r="C30" s="49">
        <v>6</v>
      </c>
      <c r="D30" s="53" t="s">
        <v>183</v>
      </c>
      <c r="E30" s="53">
        <v>84576428.867500007</v>
      </c>
      <c r="F30" s="53">
        <f t="shared" si="7"/>
        <v>-1388888.89</v>
      </c>
      <c r="G30" s="53">
        <v>26032189.644299999</v>
      </c>
      <c r="H30" s="53">
        <v>4607579.5007999996</v>
      </c>
      <c r="I30" s="53">
        <v>3318258.5553000001</v>
      </c>
      <c r="J30" s="53">
        <v>0</v>
      </c>
      <c r="K30" s="53">
        <f t="shared" si="2"/>
        <v>3318258.5553000001</v>
      </c>
      <c r="L30" s="53">
        <v>84734816.144500002</v>
      </c>
      <c r="M30" s="58">
        <f t="shared" si="3"/>
        <v>201880383.8224</v>
      </c>
      <c r="N30" s="57"/>
      <c r="O30" s="156"/>
      <c r="P30" s="59">
        <v>4</v>
      </c>
      <c r="Q30" s="156"/>
      <c r="R30" s="53" t="s">
        <v>184</v>
      </c>
      <c r="S30" s="53">
        <v>89706386.900199994</v>
      </c>
      <c r="T30" s="53">
        <v>0</v>
      </c>
      <c r="U30" s="53">
        <v>27611164.332199998</v>
      </c>
      <c r="V30" s="53">
        <v>4656389.9502999997</v>
      </c>
      <c r="W30" s="53">
        <v>3519526.537</v>
      </c>
      <c r="X30" s="53"/>
      <c r="Y30" s="53">
        <f t="shared" si="4"/>
        <v>3519526.537</v>
      </c>
      <c r="Z30" s="53">
        <v>87644720.898599997</v>
      </c>
      <c r="AA30" s="58">
        <f t="shared" si="5"/>
        <v>213138188.61829999</v>
      </c>
    </row>
    <row r="31" spans="1:27" ht="24.9" customHeight="1">
      <c r="A31" s="161"/>
      <c r="B31" s="156"/>
      <c r="C31" s="49">
        <v>7</v>
      </c>
      <c r="D31" s="53" t="s">
        <v>185</v>
      </c>
      <c r="E31" s="53">
        <v>92124009.126900002</v>
      </c>
      <c r="F31" s="53">
        <f t="shared" si="7"/>
        <v>-1388888.89</v>
      </c>
      <c r="G31" s="53">
        <v>28355296.0145</v>
      </c>
      <c r="H31" s="53">
        <v>4531940.7437000005</v>
      </c>
      <c r="I31" s="53">
        <v>3614379.1542000002</v>
      </c>
      <c r="J31" s="53">
        <v>0</v>
      </c>
      <c r="K31" s="53">
        <f t="shared" si="2"/>
        <v>3614379.1542000002</v>
      </c>
      <c r="L31" s="53">
        <v>83278320.729499996</v>
      </c>
      <c r="M31" s="58">
        <f t="shared" si="3"/>
        <v>210515056.87879997</v>
      </c>
      <c r="N31" s="57"/>
      <c r="O31" s="156"/>
      <c r="P31" s="59">
        <v>5</v>
      </c>
      <c r="Q31" s="156"/>
      <c r="R31" s="53" t="s">
        <v>186</v>
      </c>
      <c r="S31" s="53">
        <v>83895045.391800001</v>
      </c>
      <c r="T31" s="53">
        <v>0</v>
      </c>
      <c r="U31" s="53">
        <v>25822463.316300001</v>
      </c>
      <c r="V31" s="53">
        <v>4262699.7844000002</v>
      </c>
      <c r="W31" s="53">
        <v>3291525.2612999999</v>
      </c>
      <c r="X31" s="53"/>
      <c r="Y31" s="53">
        <f t="shared" si="4"/>
        <v>3291525.2612999999</v>
      </c>
      <c r="Z31" s="53">
        <v>80063846.449000001</v>
      </c>
      <c r="AA31" s="58">
        <f t="shared" si="5"/>
        <v>197335580.20280001</v>
      </c>
    </row>
    <row r="32" spans="1:27" ht="24.9" customHeight="1">
      <c r="A32" s="161"/>
      <c r="B32" s="156"/>
      <c r="C32" s="49">
        <v>8</v>
      </c>
      <c r="D32" s="53" t="s">
        <v>187</v>
      </c>
      <c r="E32" s="53">
        <v>96369398.468500003</v>
      </c>
      <c r="F32" s="53">
        <f t="shared" si="7"/>
        <v>-1388888.89</v>
      </c>
      <c r="G32" s="53">
        <v>29662005.010499999</v>
      </c>
      <c r="H32" s="53">
        <v>4526236.6083000004</v>
      </c>
      <c r="I32" s="53">
        <v>3780942.1044000001</v>
      </c>
      <c r="J32" s="53">
        <v>0</v>
      </c>
      <c r="K32" s="53">
        <f t="shared" si="2"/>
        <v>3780942.1044000001</v>
      </c>
      <c r="L32" s="53">
        <v>83168482.237100005</v>
      </c>
      <c r="M32" s="58">
        <f t="shared" si="3"/>
        <v>216118175.5388</v>
      </c>
      <c r="N32" s="57"/>
      <c r="O32" s="156"/>
      <c r="P32" s="59">
        <v>6</v>
      </c>
      <c r="Q32" s="156"/>
      <c r="R32" s="53" t="s">
        <v>188</v>
      </c>
      <c r="S32" s="53">
        <v>78474143.764500007</v>
      </c>
      <c r="T32" s="53">
        <v>0</v>
      </c>
      <c r="U32" s="53">
        <v>24153937.686999999</v>
      </c>
      <c r="V32" s="53">
        <v>4133915.6065000002</v>
      </c>
      <c r="W32" s="53">
        <v>3078842.4435000001</v>
      </c>
      <c r="X32" s="53"/>
      <c r="Y32" s="53">
        <f t="shared" si="4"/>
        <v>3078842.4435000001</v>
      </c>
      <c r="Z32" s="53">
        <v>77583985.968199998</v>
      </c>
      <c r="AA32" s="58">
        <f t="shared" si="5"/>
        <v>187424825.46969998</v>
      </c>
    </row>
    <row r="33" spans="1:27" ht="24.9" customHeight="1">
      <c r="A33" s="161"/>
      <c r="B33" s="156"/>
      <c r="C33" s="49">
        <v>9</v>
      </c>
      <c r="D33" s="53" t="s">
        <v>189</v>
      </c>
      <c r="E33" s="53">
        <v>83788397.137199998</v>
      </c>
      <c r="F33" s="53">
        <f t="shared" si="7"/>
        <v>-1388888.89</v>
      </c>
      <c r="G33" s="53">
        <v>25789637.532200001</v>
      </c>
      <c r="H33" s="53">
        <v>4786320.7237</v>
      </c>
      <c r="I33" s="53">
        <v>3287341.0400999999</v>
      </c>
      <c r="J33" s="53">
        <v>0</v>
      </c>
      <c r="K33" s="53">
        <f t="shared" si="2"/>
        <v>3287341.0400999999</v>
      </c>
      <c r="L33" s="53">
        <v>88176646.515400007</v>
      </c>
      <c r="M33" s="58">
        <f t="shared" si="3"/>
        <v>204439454.05860001</v>
      </c>
      <c r="N33" s="57"/>
      <c r="O33" s="156"/>
      <c r="P33" s="59">
        <v>7</v>
      </c>
      <c r="Q33" s="156"/>
      <c r="R33" s="53" t="s">
        <v>190</v>
      </c>
      <c r="S33" s="53">
        <v>78730952.944100007</v>
      </c>
      <c r="T33" s="53">
        <v>0</v>
      </c>
      <c r="U33" s="53">
        <v>24232982.2311</v>
      </c>
      <c r="V33" s="53">
        <v>3924950.3278000001</v>
      </c>
      <c r="W33" s="53">
        <v>3088918.0551999998</v>
      </c>
      <c r="X33" s="53"/>
      <c r="Y33" s="53">
        <f t="shared" si="4"/>
        <v>3088918.0551999998</v>
      </c>
      <c r="Z33" s="53">
        <v>73560162.972800002</v>
      </c>
      <c r="AA33" s="58">
        <f t="shared" si="5"/>
        <v>183537966.53100002</v>
      </c>
    </row>
    <row r="34" spans="1:27" ht="24.9" customHeight="1">
      <c r="A34" s="161"/>
      <c r="B34" s="156"/>
      <c r="C34" s="49">
        <v>10</v>
      </c>
      <c r="D34" s="53" t="s">
        <v>191</v>
      </c>
      <c r="E34" s="53">
        <v>75021490.698599994</v>
      </c>
      <c r="F34" s="53">
        <f t="shared" si="7"/>
        <v>-1388888.89</v>
      </c>
      <c r="G34" s="53">
        <v>23091228.837900002</v>
      </c>
      <c r="H34" s="53">
        <v>4039943.7788</v>
      </c>
      <c r="I34" s="53">
        <v>2943381.5861</v>
      </c>
      <c r="J34" s="53">
        <v>0</v>
      </c>
      <c r="K34" s="53">
        <f t="shared" si="2"/>
        <v>2943381.5861</v>
      </c>
      <c r="L34" s="53">
        <v>73804456.396599993</v>
      </c>
      <c r="M34" s="58">
        <f t="shared" si="3"/>
        <v>177511612.40799999</v>
      </c>
      <c r="N34" s="57"/>
      <c r="O34" s="156"/>
      <c r="P34" s="59">
        <v>8</v>
      </c>
      <c r="Q34" s="156"/>
      <c r="R34" s="53" t="s">
        <v>192</v>
      </c>
      <c r="S34" s="53">
        <v>84297220.1514</v>
      </c>
      <c r="T34" s="53">
        <v>0</v>
      </c>
      <c r="U34" s="53">
        <v>25946250.638099998</v>
      </c>
      <c r="V34" s="53">
        <v>4204898.4614000004</v>
      </c>
      <c r="W34" s="53">
        <v>3307304.1236</v>
      </c>
      <c r="X34" s="53"/>
      <c r="Y34" s="53">
        <f t="shared" si="4"/>
        <v>3307304.1236</v>
      </c>
      <c r="Z34" s="53">
        <v>78950827.606099993</v>
      </c>
      <c r="AA34" s="58">
        <f t="shared" si="5"/>
        <v>196706500.9806</v>
      </c>
    </row>
    <row r="35" spans="1:27" ht="24.9" customHeight="1">
      <c r="A35" s="161"/>
      <c r="B35" s="156"/>
      <c r="C35" s="49">
        <v>11</v>
      </c>
      <c r="D35" s="53" t="s">
        <v>193</v>
      </c>
      <c r="E35" s="53">
        <v>76238609.308599994</v>
      </c>
      <c r="F35" s="53">
        <f t="shared" si="7"/>
        <v>-1388888.89</v>
      </c>
      <c r="G35" s="53">
        <v>23465851.683699999</v>
      </c>
      <c r="H35" s="53">
        <v>4232329.5031000003</v>
      </c>
      <c r="I35" s="53">
        <v>2991133.8297999999</v>
      </c>
      <c r="J35" s="53">
        <v>0</v>
      </c>
      <c r="K35" s="53">
        <f t="shared" si="2"/>
        <v>2991133.8297999999</v>
      </c>
      <c r="L35" s="53">
        <v>77509024.478300005</v>
      </c>
      <c r="M35" s="58">
        <f t="shared" si="3"/>
        <v>183048059.91350001</v>
      </c>
      <c r="N35" s="57"/>
      <c r="O35" s="156"/>
      <c r="P35" s="59">
        <v>9</v>
      </c>
      <c r="Q35" s="156"/>
      <c r="R35" s="53" t="s">
        <v>194</v>
      </c>
      <c r="S35" s="53">
        <v>79066784.610400006</v>
      </c>
      <c r="T35" s="53">
        <v>0</v>
      </c>
      <c r="U35" s="53">
        <v>24336349.4901</v>
      </c>
      <c r="V35" s="53">
        <v>4029878.4662000001</v>
      </c>
      <c r="W35" s="53">
        <v>3102094.023</v>
      </c>
      <c r="X35" s="53"/>
      <c r="Y35" s="53">
        <f t="shared" si="4"/>
        <v>3102094.023</v>
      </c>
      <c r="Z35" s="53">
        <v>75580652.9745</v>
      </c>
      <c r="AA35" s="58">
        <f t="shared" si="5"/>
        <v>186115759.56419998</v>
      </c>
    </row>
    <row r="36" spans="1:27" ht="24.9" customHeight="1">
      <c r="A36" s="161"/>
      <c r="B36" s="156"/>
      <c r="C36" s="49">
        <v>12</v>
      </c>
      <c r="D36" s="53" t="s">
        <v>195</v>
      </c>
      <c r="E36" s="53">
        <v>74642506.490199998</v>
      </c>
      <c r="F36" s="53">
        <f t="shared" si="7"/>
        <v>-1388888.89</v>
      </c>
      <c r="G36" s="53">
        <v>22974579.448399998</v>
      </c>
      <c r="H36" s="53">
        <v>4026072.1601</v>
      </c>
      <c r="I36" s="53">
        <v>2928512.5781999999</v>
      </c>
      <c r="J36" s="53">
        <v>0</v>
      </c>
      <c r="K36" s="53">
        <f t="shared" si="2"/>
        <v>2928512.5781999999</v>
      </c>
      <c r="L36" s="53">
        <v>73537345.330799997</v>
      </c>
      <c r="M36" s="58">
        <f t="shared" si="3"/>
        <v>176720127.11769998</v>
      </c>
      <c r="N36" s="57"/>
      <c r="O36" s="156"/>
      <c r="P36" s="59">
        <v>10</v>
      </c>
      <c r="Q36" s="156"/>
      <c r="R36" s="53" t="s">
        <v>196</v>
      </c>
      <c r="S36" s="53">
        <v>95330312.1884</v>
      </c>
      <c r="T36" s="53">
        <v>0</v>
      </c>
      <c r="U36" s="53">
        <v>29342179.599800002</v>
      </c>
      <c r="V36" s="53">
        <v>4851151.6698000003</v>
      </c>
      <c r="W36" s="53">
        <v>3740174.7536999998</v>
      </c>
      <c r="X36" s="53"/>
      <c r="Y36" s="53">
        <f t="shared" si="4"/>
        <v>3740174.7536999998</v>
      </c>
      <c r="Z36" s="53">
        <v>91395041.001699999</v>
      </c>
      <c r="AA36" s="58">
        <f t="shared" si="5"/>
        <v>224658859.21340001</v>
      </c>
    </row>
    <row r="37" spans="1:27" ht="24.9" customHeight="1">
      <c r="A37" s="161"/>
      <c r="B37" s="156"/>
      <c r="C37" s="49">
        <v>13</v>
      </c>
      <c r="D37" s="53" t="s">
        <v>197</v>
      </c>
      <c r="E37" s="53">
        <v>86549590.998600006</v>
      </c>
      <c r="F37" s="53">
        <f t="shared" si="7"/>
        <v>-1388888.89</v>
      </c>
      <c r="G37" s="53">
        <v>26639518.796</v>
      </c>
      <c r="H37" s="53">
        <v>4392202.5292999996</v>
      </c>
      <c r="I37" s="53">
        <v>3395673.2938999999</v>
      </c>
      <c r="J37" s="53">
        <v>0</v>
      </c>
      <c r="K37" s="53">
        <f t="shared" si="2"/>
        <v>3395673.2938999999</v>
      </c>
      <c r="L37" s="53">
        <v>80587529.973800004</v>
      </c>
      <c r="M37" s="58">
        <f t="shared" si="3"/>
        <v>200175626.70160002</v>
      </c>
      <c r="N37" s="57"/>
      <c r="O37" s="156"/>
      <c r="P37" s="59">
        <v>11</v>
      </c>
      <c r="Q37" s="156"/>
      <c r="R37" s="53" t="s">
        <v>198</v>
      </c>
      <c r="S37" s="53">
        <v>78677737.435100004</v>
      </c>
      <c r="T37" s="53">
        <v>0</v>
      </c>
      <c r="U37" s="53">
        <v>24216602.771299999</v>
      </c>
      <c r="V37" s="53">
        <v>3980262.0970999999</v>
      </c>
      <c r="W37" s="53">
        <v>3086830.2061999999</v>
      </c>
      <c r="X37" s="53"/>
      <c r="Y37" s="53">
        <f t="shared" si="4"/>
        <v>3086830.2061999999</v>
      </c>
      <c r="Z37" s="53">
        <v>74625243.116899997</v>
      </c>
      <c r="AA37" s="58">
        <f t="shared" si="5"/>
        <v>184586675.62660003</v>
      </c>
    </row>
    <row r="38" spans="1:27" ht="24.9" customHeight="1">
      <c r="A38" s="161"/>
      <c r="B38" s="156"/>
      <c r="C38" s="49">
        <v>14</v>
      </c>
      <c r="D38" s="53" t="s">
        <v>199</v>
      </c>
      <c r="E38" s="53">
        <v>83904702.7236</v>
      </c>
      <c r="F38" s="53">
        <f t="shared" si="7"/>
        <v>-1388888.89</v>
      </c>
      <c r="G38" s="53">
        <v>25825435.793400001</v>
      </c>
      <c r="H38" s="53">
        <v>4411184.2845999999</v>
      </c>
      <c r="I38" s="53">
        <v>3291904.1554999999</v>
      </c>
      <c r="J38" s="53">
        <v>0</v>
      </c>
      <c r="K38" s="53">
        <f t="shared" si="2"/>
        <v>3291904.1554999999</v>
      </c>
      <c r="L38" s="53">
        <v>80953041.526700005</v>
      </c>
      <c r="M38" s="58">
        <f t="shared" si="3"/>
        <v>196997379.59380001</v>
      </c>
      <c r="N38" s="57"/>
      <c r="O38" s="156"/>
      <c r="P38" s="59">
        <v>12</v>
      </c>
      <c r="Q38" s="156"/>
      <c r="R38" s="53" t="s">
        <v>200</v>
      </c>
      <c r="S38" s="53">
        <v>87385154.868900001</v>
      </c>
      <c r="T38" s="53">
        <v>0</v>
      </c>
      <c r="U38" s="53">
        <v>26896701.0561</v>
      </c>
      <c r="V38" s="53">
        <v>4413951.0928999996</v>
      </c>
      <c r="W38" s="53">
        <v>3428455.6778000002</v>
      </c>
      <c r="X38" s="53"/>
      <c r="Y38" s="53">
        <f t="shared" si="4"/>
        <v>3428455.6778000002</v>
      </c>
      <c r="Z38" s="53">
        <v>82976332.6611</v>
      </c>
      <c r="AA38" s="58">
        <f t="shared" si="5"/>
        <v>205100595.35679999</v>
      </c>
    </row>
    <row r="39" spans="1:27" ht="24.9" customHeight="1">
      <c r="A39" s="161"/>
      <c r="B39" s="156"/>
      <c r="C39" s="49">
        <v>15</v>
      </c>
      <c r="D39" s="53" t="s">
        <v>201</v>
      </c>
      <c r="E39" s="53">
        <v>80065274.635299996</v>
      </c>
      <c r="F39" s="53">
        <f t="shared" si="7"/>
        <v>-1388888.89</v>
      </c>
      <c r="G39" s="53">
        <v>24643679.5823</v>
      </c>
      <c r="H39" s="53">
        <v>4374234.0659999996</v>
      </c>
      <c r="I39" s="53">
        <v>3141268.6266000001</v>
      </c>
      <c r="J39" s="53">
        <v>0</v>
      </c>
      <c r="K39" s="53">
        <f t="shared" si="2"/>
        <v>3141268.6266000001</v>
      </c>
      <c r="L39" s="53">
        <v>80241530.312399998</v>
      </c>
      <c r="M39" s="58">
        <f t="shared" si="3"/>
        <v>191077098.3326</v>
      </c>
      <c r="N39" s="57"/>
      <c r="O39" s="156"/>
      <c r="P39" s="59">
        <v>13</v>
      </c>
      <c r="Q39" s="156"/>
      <c r="R39" s="53" t="s">
        <v>202</v>
      </c>
      <c r="S39" s="53">
        <v>95230008.307300001</v>
      </c>
      <c r="T39" s="53">
        <v>0</v>
      </c>
      <c r="U39" s="53">
        <v>29311306.581300002</v>
      </c>
      <c r="V39" s="53">
        <v>4644247.9162999997</v>
      </c>
      <c r="W39" s="53">
        <v>3736239.4465999999</v>
      </c>
      <c r="X39" s="53"/>
      <c r="Y39" s="53">
        <f t="shared" si="4"/>
        <v>3736239.4465999999</v>
      </c>
      <c r="Z39" s="53">
        <v>87410914.613000005</v>
      </c>
      <c r="AA39" s="58">
        <f t="shared" si="5"/>
        <v>220332716.86450002</v>
      </c>
    </row>
    <row r="40" spans="1:27" ht="24.9" customHeight="1">
      <c r="A40" s="161"/>
      <c r="B40" s="156"/>
      <c r="C40" s="49">
        <v>16</v>
      </c>
      <c r="D40" s="53" t="s">
        <v>203</v>
      </c>
      <c r="E40" s="53">
        <v>74590809.644600004</v>
      </c>
      <c r="F40" s="53">
        <f t="shared" si="7"/>
        <v>-1388888.89</v>
      </c>
      <c r="G40" s="53">
        <v>22958667.425299998</v>
      </c>
      <c r="H40" s="53">
        <v>4180878.7259999998</v>
      </c>
      <c r="I40" s="53">
        <v>2926484.3121000002</v>
      </c>
      <c r="J40" s="53">
        <v>0</v>
      </c>
      <c r="K40" s="53">
        <f t="shared" si="2"/>
        <v>2926484.3121000002</v>
      </c>
      <c r="L40" s="53">
        <v>76518291.368900001</v>
      </c>
      <c r="M40" s="58">
        <f t="shared" si="3"/>
        <v>179786242.5869</v>
      </c>
      <c r="N40" s="57"/>
      <c r="O40" s="156"/>
      <c r="P40" s="59">
        <v>14</v>
      </c>
      <c r="Q40" s="156"/>
      <c r="R40" s="53" t="s">
        <v>204</v>
      </c>
      <c r="S40" s="53">
        <v>95007340.903200001</v>
      </c>
      <c r="T40" s="53">
        <v>0</v>
      </c>
      <c r="U40" s="53">
        <v>29242770.699999999</v>
      </c>
      <c r="V40" s="53">
        <v>4902253.0358999996</v>
      </c>
      <c r="W40" s="53">
        <v>3727503.3481000001</v>
      </c>
      <c r="X40" s="53"/>
      <c r="Y40" s="53">
        <f t="shared" si="4"/>
        <v>3727503.3481000001</v>
      </c>
      <c r="Z40" s="53">
        <v>92379045.872600004</v>
      </c>
      <c r="AA40" s="58">
        <f t="shared" si="5"/>
        <v>225258913.85980001</v>
      </c>
    </row>
    <row r="41" spans="1:27" ht="24.9" customHeight="1">
      <c r="A41" s="161"/>
      <c r="B41" s="156"/>
      <c r="C41" s="49">
        <v>17</v>
      </c>
      <c r="D41" s="53" t="s">
        <v>205</v>
      </c>
      <c r="E41" s="53">
        <v>70887899.170200005</v>
      </c>
      <c r="F41" s="53">
        <f t="shared" si="7"/>
        <v>-1388888.89</v>
      </c>
      <c r="G41" s="53">
        <v>21818930.633400001</v>
      </c>
      <c r="H41" s="53">
        <v>3847068.8788999999</v>
      </c>
      <c r="I41" s="53">
        <v>2781204.8941000002</v>
      </c>
      <c r="J41" s="53">
        <v>0</v>
      </c>
      <c r="K41" s="53">
        <f t="shared" si="2"/>
        <v>2781204.8941000002</v>
      </c>
      <c r="L41" s="53">
        <v>70090468.781000003</v>
      </c>
      <c r="M41" s="58">
        <f t="shared" si="3"/>
        <v>168036683.46759999</v>
      </c>
      <c r="N41" s="57"/>
      <c r="O41" s="156"/>
      <c r="P41" s="59">
        <v>15</v>
      </c>
      <c r="Q41" s="156"/>
      <c r="R41" s="53" t="s">
        <v>206</v>
      </c>
      <c r="S41" s="53">
        <v>82965672.743900001</v>
      </c>
      <c r="T41" s="53">
        <v>0</v>
      </c>
      <c r="U41" s="53">
        <v>25536407.197099999</v>
      </c>
      <c r="V41" s="53">
        <v>4414667.3855999997</v>
      </c>
      <c r="W41" s="53">
        <v>3255062.3982000002</v>
      </c>
      <c r="X41" s="53"/>
      <c r="Y41" s="53">
        <f t="shared" si="4"/>
        <v>3255062.3982000002</v>
      </c>
      <c r="Z41" s="53">
        <v>82990125.549899995</v>
      </c>
      <c r="AA41" s="58">
        <f t="shared" si="5"/>
        <v>199161935.27469999</v>
      </c>
    </row>
    <row r="42" spans="1:27" ht="24.9" customHeight="1">
      <c r="A42" s="161"/>
      <c r="B42" s="156"/>
      <c r="C42" s="49">
        <v>18</v>
      </c>
      <c r="D42" s="53" t="s">
        <v>207</v>
      </c>
      <c r="E42" s="53">
        <v>80304319.711099997</v>
      </c>
      <c r="F42" s="53">
        <f t="shared" si="7"/>
        <v>-1388888.89</v>
      </c>
      <c r="G42" s="53">
        <v>24717256.4267</v>
      </c>
      <c r="H42" s="53">
        <v>4356737.3076999998</v>
      </c>
      <c r="I42" s="53">
        <v>3150647.2840999998</v>
      </c>
      <c r="J42" s="53">
        <v>0</v>
      </c>
      <c r="K42" s="53">
        <f t="shared" si="2"/>
        <v>3150647.2840999998</v>
      </c>
      <c r="L42" s="53">
        <v>79904613.772799999</v>
      </c>
      <c r="M42" s="58">
        <f t="shared" si="3"/>
        <v>191044685.6124</v>
      </c>
      <c r="N42" s="57"/>
      <c r="O42" s="156"/>
      <c r="P42" s="59">
        <v>16</v>
      </c>
      <c r="Q42" s="156"/>
      <c r="R42" s="53" t="s">
        <v>208</v>
      </c>
      <c r="S42" s="53">
        <v>93467077.841700003</v>
      </c>
      <c r="T42" s="53">
        <v>0</v>
      </c>
      <c r="U42" s="53">
        <v>28768685.654599998</v>
      </c>
      <c r="V42" s="53">
        <v>4414623.7092000004</v>
      </c>
      <c r="W42" s="53">
        <v>3667072.9049</v>
      </c>
      <c r="X42" s="53"/>
      <c r="Y42" s="53">
        <f t="shared" si="4"/>
        <v>3667072.9049</v>
      </c>
      <c r="Z42" s="53">
        <v>82989284.520099998</v>
      </c>
      <c r="AA42" s="58">
        <f t="shared" si="5"/>
        <v>213306744.63049999</v>
      </c>
    </row>
    <row r="43" spans="1:27" ht="24.9" customHeight="1">
      <c r="A43" s="161"/>
      <c r="B43" s="156"/>
      <c r="C43" s="49">
        <v>19</v>
      </c>
      <c r="D43" s="53" t="s">
        <v>209</v>
      </c>
      <c r="E43" s="53">
        <v>101080485.2729</v>
      </c>
      <c r="F43" s="53">
        <f t="shared" si="7"/>
        <v>-1388888.89</v>
      </c>
      <c r="G43" s="53">
        <v>31112053.289500002</v>
      </c>
      <c r="H43" s="53">
        <v>4737839.9403999997</v>
      </c>
      <c r="I43" s="53">
        <v>3965776.1568999998</v>
      </c>
      <c r="J43" s="53">
        <v>0</v>
      </c>
      <c r="K43" s="53">
        <f t="shared" si="2"/>
        <v>3965776.1568999998</v>
      </c>
      <c r="L43" s="53">
        <v>87243103.432699993</v>
      </c>
      <c r="M43" s="58">
        <f t="shared" si="3"/>
        <v>226750369.20239997</v>
      </c>
      <c r="N43" s="57"/>
      <c r="O43" s="156"/>
      <c r="P43" s="59">
        <v>17</v>
      </c>
      <c r="Q43" s="156"/>
      <c r="R43" s="53" t="s">
        <v>210</v>
      </c>
      <c r="S43" s="53">
        <v>96484772.4278</v>
      </c>
      <c r="T43" s="53">
        <v>0</v>
      </c>
      <c r="U43" s="53">
        <v>29697516.521600001</v>
      </c>
      <c r="V43" s="53">
        <v>4704075.8234000001</v>
      </c>
      <c r="W43" s="53">
        <v>3785468.6683999998</v>
      </c>
      <c r="X43" s="53"/>
      <c r="Y43" s="53">
        <f t="shared" si="4"/>
        <v>3785468.6683999998</v>
      </c>
      <c r="Z43" s="53">
        <v>88562957.238800004</v>
      </c>
      <c r="AA43" s="58">
        <f t="shared" si="5"/>
        <v>223234790.68000001</v>
      </c>
    </row>
    <row r="44" spans="1:27" ht="24.9" customHeight="1">
      <c r="A44" s="161"/>
      <c r="B44" s="156"/>
      <c r="C44" s="49">
        <v>20</v>
      </c>
      <c r="D44" s="53" t="s">
        <v>211</v>
      </c>
      <c r="E44" s="53">
        <v>86603825.357099995</v>
      </c>
      <c r="F44" s="53">
        <f t="shared" si="7"/>
        <v>-1388888.89</v>
      </c>
      <c r="G44" s="53">
        <v>26656211.852499999</v>
      </c>
      <c r="H44" s="53">
        <v>3509162.1872999999</v>
      </c>
      <c r="I44" s="53">
        <v>3397801.1162999999</v>
      </c>
      <c r="J44" s="53">
        <v>0</v>
      </c>
      <c r="K44" s="53">
        <f t="shared" si="2"/>
        <v>3397801.1162999999</v>
      </c>
      <c r="L44" s="53">
        <v>63583757.597499996</v>
      </c>
      <c r="M44" s="58">
        <f t="shared" si="3"/>
        <v>182361869.22069997</v>
      </c>
      <c r="N44" s="57"/>
      <c r="O44" s="156"/>
      <c r="P44" s="59">
        <v>18</v>
      </c>
      <c r="Q44" s="156"/>
      <c r="R44" s="53" t="s">
        <v>212</v>
      </c>
      <c r="S44" s="53">
        <v>92362454.174999997</v>
      </c>
      <c r="T44" s="53">
        <v>0</v>
      </c>
      <c r="U44" s="53">
        <v>28428688.1734</v>
      </c>
      <c r="V44" s="53">
        <v>4542621.7122</v>
      </c>
      <c r="W44" s="53">
        <v>3623734.2705000001</v>
      </c>
      <c r="X44" s="53"/>
      <c r="Y44" s="53">
        <f t="shared" si="4"/>
        <v>3623734.2705000001</v>
      </c>
      <c r="Z44" s="53">
        <v>85454006.464399993</v>
      </c>
      <c r="AA44" s="58">
        <f t="shared" si="5"/>
        <v>214411504.79549998</v>
      </c>
    </row>
    <row r="45" spans="1:27" ht="24.9" customHeight="1">
      <c r="A45" s="161"/>
      <c r="B45" s="156"/>
      <c r="C45" s="55">
        <v>21</v>
      </c>
      <c r="D45" s="53" t="s">
        <v>213</v>
      </c>
      <c r="E45" s="53">
        <v>83925640.671100006</v>
      </c>
      <c r="F45" s="53">
        <f t="shared" si="7"/>
        <v>-1388888.89</v>
      </c>
      <c r="G45" s="53">
        <v>25831880.3858</v>
      </c>
      <c r="H45" s="53">
        <v>4754524.3180999998</v>
      </c>
      <c r="I45" s="53">
        <v>3292725.6316999998</v>
      </c>
      <c r="J45" s="53">
        <v>0</v>
      </c>
      <c r="K45" s="53">
        <f t="shared" si="2"/>
        <v>3292725.6316999998</v>
      </c>
      <c r="L45" s="53">
        <v>87564376.817900002</v>
      </c>
      <c r="M45" s="58">
        <f t="shared" si="3"/>
        <v>203980258.9346</v>
      </c>
      <c r="N45" s="57"/>
      <c r="O45" s="156"/>
      <c r="P45" s="59">
        <v>19</v>
      </c>
      <c r="Q45" s="156"/>
      <c r="R45" s="53" t="s">
        <v>214</v>
      </c>
      <c r="S45" s="53">
        <v>101285965.85950001</v>
      </c>
      <c r="T45" s="53">
        <v>0</v>
      </c>
      <c r="U45" s="53">
        <v>31175299.156800002</v>
      </c>
      <c r="V45" s="53">
        <v>5078426.0876000002</v>
      </c>
      <c r="W45" s="53">
        <v>3973837.9504999998</v>
      </c>
      <c r="X45" s="53"/>
      <c r="Y45" s="53">
        <f t="shared" si="4"/>
        <v>3973837.9504999998</v>
      </c>
      <c r="Z45" s="53">
        <v>95771423.691</v>
      </c>
      <c r="AA45" s="58">
        <f t="shared" si="5"/>
        <v>237284952.74540001</v>
      </c>
    </row>
    <row r="46" spans="1:27" ht="24.9" customHeight="1">
      <c r="A46" s="49"/>
      <c r="B46" s="167" t="s">
        <v>215</v>
      </c>
      <c r="C46" s="167"/>
      <c r="D46" s="54"/>
      <c r="E46" s="54">
        <f>SUM(E25:E45)</f>
        <v>1776045880.5962999</v>
      </c>
      <c r="F46" s="54">
        <f t="shared" ref="F46:L46" si="8">SUM(F25:F45)</f>
        <v>-29166666.690000005</v>
      </c>
      <c r="G46" s="54">
        <f t="shared" si="8"/>
        <v>546657783.96820009</v>
      </c>
      <c r="H46" s="54">
        <f t="shared" si="8"/>
        <v>91820384.083100006</v>
      </c>
      <c r="I46" s="54">
        <f t="shared" si="8"/>
        <v>69681109.937100008</v>
      </c>
      <c r="J46" s="54">
        <f t="shared" si="8"/>
        <v>0</v>
      </c>
      <c r="K46" s="54">
        <f t="shared" si="8"/>
        <v>69681109.937100008</v>
      </c>
      <c r="L46" s="54">
        <f t="shared" si="8"/>
        <v>1684330180.0658</v>
      </c>
      <c r="M46" s="60">
        <f t="shared" si="3"/>
        <v>4139368671.9604998</v>
      </c>
      <c r="N46" s="57"/>
      <c r="O46" s="156"/>
      <c r="P46" s="59">
        <v>20</v>
      </c>
      <c r="Q46" s="156"/>
      <c r="R46" s="53" t="s">
        <v>216</v>
      </c>
      <c r="S46" s="53">
        <v>80656292.741799995</v>
      </c>
      <c r="T46" s="53">
        <v>0</v>
      </c>
      <c r="U46" s="53">
        <v>24825591.914700001</v>
      </c>
      <c r="V46" s="53">
        <v>4254645.8596999999</v>
      </c>
      <c r="W46" s="53">
        <v>3164456.5397000001</v>
      </c>
      <c r="X46" s="53"/>
      <c r="Y46" s="53">
        <f t="shared" si="4"/>
        <v>3164456.5397000001</v>
      </c>
      <c r="Z46" s="53">
        <v>79908760.553100005</v>
      </c>
      <c r="AA46" s="58">
        <f t="shared" si="5"/>
        <v>192809747.609</v>
      </c>
    </row>
    <row r="47" spans="1:27" ht="24.9" customHeight="1">
      <c r="A47" s="161">
        <v>3</v>
      </c>
      <c r="B47" s="155" t="s">
        <v>217</v>
      </c>
      <c r="C47" s="56">
        <v>1</v>
      </c>
      <c r="D47" s="53" t="s">
        <v>218</v>
      </c>
      <c r="E47" s="53">
        <v>80588455.272499993</v>
      </c>
      <c r="F47" s="53">
        <v>0</v>
      </c>
      <c r="G47" s="53">
        <v>24804711.8906</v>
      </c>
      <c r="H47" s="53">
        <v>4180263.2223999999</v>
      </c>
      <c r="I47" s="53">
        <v>3161795.0148999998</v>
      </c>
      <c r="J47" s="53">
        <f>I47/2</f>
        <v>1580897.5074499999</v>
      </c>
      <c r="K47" s="53">
        <f>I47-J47</f>
        <v>1580897.5074499999</v>
      </c>
      <c r="L47" s="53">
        <v>77983714.557099998</v>
      </c>
      <c r="M47" s="58">
        <f t="shared" si="3"/>
        <v>189138042.45005</v>
      </c>
      <c r="N47" s="57"/>
      <c r="O47" s="156"/>
      <c r="P47" s="59">
        <v>21</v>
      </c>
      <c r="Q47" s="156"/>
      <c r="R47" s="53" t="s">
        <v>106</v>
      </c>
      <c r="S47" s="53">
        <v>111085031.58859999</v>
      </c>
      <c r="T47" s="53">
        <v>0</v>
      </c>
      <c r="U47" s="53">
        <v>34191401.170299999</v>
      </c>
      <c r="V47" s="53">
        <v>5713655.3773999996</v>
      </c>
      <c r="W47" s="53">
        <v>4358292.9828000003</v>
      </c>
      <c r="X47" s="53"/>
      <c r="Y47" s="53">
        <f t="shared" si="4"/>
        <v>4358292.9828000003</v>
      </c>
      <c r="Z47" s="53">
        <v>108003361.164</v>
      </c>
      <c r="AA47" s="58">
        <f t="shared" si="5"/>
        <v>263351742.28310001</v>
      </c>
    </row>
    <row r="48" spans="1:27" ht="24.9" customHeight="1">
      <c r="A48" s="161"/>
      <c r="B48" s="156"/>
      <c r="C48" s="49">
        <v>2</v>
      </c>
      <c r="D48" s="53" t="s">
        <v>219</v>
      </c>
      <c r="E48" s="53">
        <v>62923343.345799997</v>
      </c>
      <c r="F48" s="53">
        <v>0</v>
      </c>
      <c r="G48" s="53">
        <v>19367481.329799999</v>
      </c>
      <c r="H48" s="53">
        <v>3494133.4778999998</v>
      </c>
      <c r="I48" s="53">
        <v>2468724.7403000002</v>
      </c>
      <c r="J48" s="53">
        <f t="shared" ref="J48:J77" si="9">I48/2</f>
        <v>1234362.3701500001</v>
      </c>
      <c r="K48" s="53">
        <f t="shared" ref="K48:K77" si="10">I48-J48</f>
        <v>1234362.3701500001</v>
      </c>
      <c r="L48" s="53">
        <v>64771640.950199999</v>
      </c>
      <c r="M48" s="58">
        <f t="shared" si="3"/>
        <v>151790961.47384998</v>
      </c>
      <c r="N48" s="57"/>
      <c r="O48" s="156"/>
      <c r="P48" s="59">
        <v>22</v>
      </c>
      <c r="Q48" s="156"/>
      <c r="R48" s="53" t="s">
        <v>220</v>
      </c>
      <c r="S48" s="53">
        <v>78164202.886399999</v>
      </c>
      <c r="T48" s="53">
        <v>0</v>
      </c>
      <c r="U48" s="53">
        <v>24058539.479400001</v>
      </c>
      <c r="V48" s="53">
        <v>3958930.5523999999</v>
      </c>
      <c r="W48" s="53">
        <v>3066682.2710000002</v>
      </c>
      <c r="X48" s="53"/>
      <c r="Y48" s="53">
        <f t="shared" si="4"/>
        <v>3066682.2710000002</v>
      </c>
      <c r="Z48" s="53">
        <v>74214484.160500005</v>
      </c>
      <c r="AA48" s="58">
        <f t="shared" si="5"/>
        <v>183462839.34969997</v>
      </c>
    </row>
    <row r="49" spans="1:27" ht="24.9" customHeight="1">
      <c r="A49" s="161"/>
      <c r="B49" s="156"/>
      <c r="C49" s="49">
        <v>3</v>
      </c>
      <c r="D49" s="53" t="s">
        <v>221</v>
      </c>
      <c r="E49" s="53">
        <v>83076639.173199996</v>
      </c>
      <c r="F49" s="53">
        <v>0</v>
      </c>
      <c r="G49" s="53">
        <v>25570562.0931</v>
      </c>
      <c r="H49" s="53">
        <v>4472606.7131000003</v>
      </c>
      <c r="I49" s="53">
        <v>3259416.0380000002</v>
      </c>
      <c r="J49" s="53">
        <f t="shared" si="9"/>
        <v>1629708.0190000001</v>
      </c>
      <c r="K49" s="53">
        <f t="shared" si="10"/>
        <v>1629708.0190000001</v>
      </c>
      <c r="L49" s="53">
        <v>83613063.448799998</v>
      </c>
      <c r="M49" s="58">
        <f t="shared" si="3"/>
        <v>198362579.4472</v>
      </c>
      <c r="N49" s="57"/>
      <c r="O49" s="156"/>
      <c r="P49" s="59">
        <v>23</v>
      </c>
      <c r="Q49" s="156"/>
      <c r="R49" s="53" t="s">
        <v>222</v>
      </c>
      <c r="S49" s="53">
        <v>73844451.341700003</v>
      </c>
      <c r="T49" s="53">
        <v>0</v>
      </c>
      <c r="U49" s="53">
        <v>22728942.1798</v>
      </c>
      <c r="V49" s="53">
        <v>3798952.7030000002</v>
      </c>
      <c r="W49" s="53">
        <v>2897201.8056999999</v>
      </c>
      <c r="X49" s="53"/>
      <c r="Y49" s="53">
        <f t="shared" si="4"/>
        <v>2897201.8056999999</v>
      </c>
      <c r="Z49" s="53">
        <v>71133960.193499997</v>
      </c>
      <c r="AA49" s="58">
        <f t="shared" si="5"/>
        <v>174403508.22369999</v>
      </c>
    </row>
    <row r="50" spans="1:27" ht="24.9" customHeight="1">
      <c r="A50" s="161"/>
      <c r="B50" s="156"/>
      <c r="C50" s="49">
        <v>4</v>
      </c>
      <c r="D50" s="53" t="s">
        <v>223</v>
      </c>
      <c r="E50" s="53">
        <v>63687680.035599999</v>
      </c>
      <c r="F50" s="53">
        <v>0</v>
      </c>
      <c r="G50" s="53">
        <v>19602740.230300002</v>
      </c>
      <c r="H50" s="53">
        <v>3616881.5798999998</v>
      </c>
      <c r="I50" s="53">
        <v>2498712.608</v>
      </c>
      <c r="J50" s="53">
        <f t="shared" si="9"/>
        <v>1249356.304</v>
      </c>
      <c r="K50" s="53">
        <f t="shared" si="10"/>
        <v>1249356.304</v>
      </c>
      <c r="L50" s="53">
        <v>67135271.112100005</v>
      </c>
      <c r="M50" s="58">
        <f t="shared" si="3"/>
        <v>155291929.26190001</v>
      </c>
      <c r="N50" s="57"/>
      <c r="O50" s="156"/>
      <c r="P50" s="59">
        <v>24</v>
      </c>
      <c r="Q50" s="156"/>
      <c r="R50" s="53" t="s">
        <v>224</v>
      </c>
      <c r="S50" s="53">
        <v>89830668.211199999</v>
      </c>
      <c r="T50" s="53">
        <v>0</v>
      </c>
      <c r="U50" s="53">
        <v>27649417.480300002</v>
      </c>
      <c r="V50" s="53">
        <v>4689173.4420999996</v>
      </c>
      <c r="W50" s="53">
        <v>3524402.5707</v>
      </c>
      <c r="X50" s="53"/>
      <c r="Y50" s="53">
        <f t="shared" si="4"/>
        <v>3524402.5707</v>
      </c>
      <c r="Z50" s="53">
        <v>88275997.869599998</v>
      </c>
      <c r="AA50" s="58">
        <f t="shared" si="5"/>
        <v>213969659.57390001</v>
      </c>
    </row>
    <row r="51" spans="1:27" ht="24.9" customHeight="1">
      <c r="A51" s="161"/>
      <c r="B51" s="156"/>
      <c r="C51" s="49">
        <v>5</v>
      </c>
      <c r="D51" s="53" t="s">
        <v>225</v>
      </c>
      <c r="E51" s="53">
        <v>85585784.115600005</v>
      </c>
      <c r="F51" s="53">
        <v>0</v>
      </c>
      <c r="G51" s="53">
        <v>26342863.996399999</v>
      </c>
      <c r="H51" s="53">
        <v>4648281.8540000003</v>
      </c>
      <c r="I51" s="53">
        <v>3357859.4434000002</v>
      </c>
      <c r="J51" s="53">
        <f t="shared" si="9"/>
        <v>1678929.7217000001</v>
      </c>
      <c r="K51" s="53">
        <f t="shared" si="10"/>
        <v>1678929.7217000001</v>
      </c>
      <c r="L51" s="53">
        <v>86995853.527500004</v>
      </c>
      <c r="M51" s="58">
        <f t="shared" si="3"/>
        <v>205251713.21520001</v>
      </c>
      <c r="N51" s="57"/>
      <c r="O51" s="156"/>
      <c r="P51" s="59">
        <v>25</v>
      </c>
      <c r="Q51" s="156"/>
      <c r="R51" s="53" t="s">
        <v>226</v>
      </c>
      <c r="S51" s="53">
        <v>89392302.000699997</v>
      </c>
      <c r="T51" s="53">
        <v>0</v>
      </c>
      <c r="U51" s="53">
        <v>27514490.616099998</v>
      </c>
      <c r="V51" s="53">
        <v>4529684.7681</v>
      </c>
      <c r="W51" s="53">
        <v>3507203.7785</v>
      </c>
      <c r="X51" s="53"/>
      <c r="Y51" s="53">
        <f t="shared" si="4"/>
        <v>3507203.7785</v>
      </c>
      <c r="Z51" s="53">
        <v>85204893.436399996</v>
      </c>
      <c r="AA51" s="58">
        <f t="shared" si="5"/>
        <v>210148574.59979999</v>
      </c>
    </row>
    <row r="52" spans="1:27" ht="24.9" customHeight="1">
      <c r="A52" s="161"/>
      <c r="B52" s="156"/>
      <c r="C52" s="49">
        <v>6</v>
      </c>
      <c r="D52" s="53" t="s">
        <v>227</v>
      </c>
      <c r="E52" s="53">
        <v>74597651.835999995</v>
      </c>
      <c r="F52" s="53">
        <v>0</v>
      </c>
      <c r="G52" s="53">
        <v>22960773.4166</v>
      </c>
      <c r="H52" s="53">
        <v>3886129.0000999998</v>
      </c>
      <c r="I52" s="53">
        <v>2926752.7576000001</v>
      </c>
      <c r="J52" s="53">
        <f t="shared" si="9"/>
        <v>1463376.3788000001</v>
      </c>
      <c r="K52" s="53">
        <f t="shared" si="10"/>
        <v>1463376.3788000001</v>
      </c>
      <c r="L52" s="53">
        <v>72319883.443299994</v>
      </c>
      <c r="M52" s="58">
        <f t="shared" si="3"/>
        <v>175227814.07480001</v>
      </c>
      <c r="N52" s="57"/>
      <c r="O52" s="156"/>
      <c r="P52" s="59">
        <v>26</v>
      </c>
      <c r="Q52" s="156"/>
      <c r="R52" s="53" t="s">
        <v>228</v>
      </c>
      <c r="S52" s="53">
        <v>84795022.545599997</v>
      </c>
      <c r="T52" s="53">
        <v>0</v>
      </c>
      <c r="U52" s="53">
        <v>26099471.653700002</v>
      </c>
      <c r="V52" s="53">
        <v>4477674.9331999999</v>
      </c>
      <c r="W52" s="53">
        <v>3326834.8259999999</v>
      </c>
      <c r="X52" s="53"/>
      <c r="Y52" s="53">
        <f t="shared" si="4"/>
        <v>3326834.8259999999</v>
      </c>
      <c r="Z52" s="53">
        <v>84203395.145500004</v>
      </c>
      <c r="AA52" s="58">
        <f t="shared" si="5"/>
        <v>202902399.104</v>
      </c>
    </row>
    <row r="53" spans="1:27" ht="24.9" customHeight="1">
      <c r="A53" s="161"/>
      <c r="B53" s="156"/>
      <c r="C53" s="49">
        <v>7</v>
      </c>
      <c r="D53" s="53" t="s">
        <v>229</v>
      </c>
      <c r="E53" s="53">
        <v>84606729.479100004</v>
      </c>
      <c r="F53" s="53">
        <v>0</v>
      </c>
      <c r="G53" s="53">
        <v>26041516.0167</v>
      </c>
      <c r="H53" s="53">
        <v>4444016.1539000003</v>
      </c>
      <c r="I53" s="53">
        <v>3319447.3648999999</v>
      </c>
      <c r="J53" s="53">
        <f t="shared" si="9"/>
        <v>1659723.68245</v>
      </c>
      <c r="K53" s="53">
        <f t="shared" si="10"/>
        <v>1659723.68245</v>
      </c>
      <c r="L53" s="53">
        <v>83062525.339000002</v>
      </c>
      <c r="M53" s="58">
        <f t="shared" si="3"/>
        <v>199814510.67115</v>
      </c>
      <c r="N53" s="57"/>
      <c r="O53" s="156"/>
      <c r="P53" s="59">
        <v>27</v>
      </c>
      <c r="Q53" s="156"/>
      <c r="R53" s="53" t="s">
        <v>230</v>
      </c>
      <c r="S53" s="53">
        <v>86575910.771500006</v>
      </c>
      <c r="T53" s="53">
        <v>0</v>
      </c>
      <c r="U53" s="53">
        <v>26647619.886599999</v>
      </c>
      <c r="V53" s="53">
        <v>4444201.3546000002</v>
      </c>
      <c r="W53" s="53">
        <v>3396705.9197</v>
      </c>
      <c r="X53" s="53"/>
      <c r="Y53" s="53">
        <f t="shared" si="4"/>
        <v>3396705.9197</v>
      </c>
      <c r="Z53" s="53">
        <v>83558829.903600007</v>
      </c>
      <c r="AA53" s="58">
        <f t="shared" si="5"/>
        <v>204623267.83600003</v>
      </c>
    </row>
    <row r="54" spans="1:27" ht="24.9" customHeight="1">
      <c r="A54" s="161"/>
      <c r="B54" s="156"/>
      <c r="C54" s="49">
        <v>8</v>
      </c>
      <c r="D54" s="53" t="s">
        <v>231</v>
      </c>
      <c r="E54" s="53">
        <v>67791062.320999995</v>
      </c>
      <c r="F54" s="53">
        <v>0</v>
      </c>
      <c r="G54" s="53">
        <v>20865740.184999999</v>
      </c>
      <c r="H54" s="53">
        <v>3623738.7718000002</v>
      </c>
      <c r="I54" s="53">
        <v>2659704.0751999998</v>
      </c>
      <c r="J54" s="53">
        <f t="shared" si="9"/>
        <v>1329852.0375999999</v>
      </c>
      <c r="K54" s="53">
        <f t="shared" si="10"/>
        <v>1329852.0375999999</v>
      </c>
      <c r="L54" s="53">
        <v>67267312.791299999</v>
      </c>
      <c r="M54" s="58">
        <f t="shared" si="3"/>
        <v>160877706.1067</v>
      </c>
      <c r="N54" s="57"/>
      <c r="O54" s="156"/>
      <c r="P54" s="59">
        <v>28</v>
      </c>
      <c r="Q54" s="156"/>
      <c r="R54" s="53" t="s">
        <v>232</v>
      </c>
      <c r="S54" s="53">
        <v>72924152.033899993</v>
      </c>
      <c r="T54" s="53">
        <v>0</v>
      </c>
      <c r="U54" s="53">
        <v>22445678.787999999</v>
      </c>
      <c r="V54" s="53">
        <v>3939223.7692</v>
      </c>
      <c r="W54" s="53">
        <v>2861094.9246</v>
      </c>
      <c r="X54" s="53"/>
      <c r="Y54" s="53">
        <f t="shared" si="4"/>
        <v>2861094.9246</v>
      </c>
      <c r="Z54" s="53">
        <v>73835011.512799993</v>
      </c>
      <c r="AA54" s="58">
        <f t="shared" si="5"/>
        <v>176005161.02849999</v>
      </c>
    </row>
    <row r="55" spans="1:27" ht="24.9" customHeight="1">
      <c r="A55" s="161"/>
      <c r="B55" s="156"/>
      <c r="C55" s="49">
        <v>9</v>
      </c>
      <c r="D55" s="53" t="s">
        <v>233</v>
      </c>
      <c r="E55" s="53">
        <v>78673873.444100007</v>
      </c>
      <c r="F55" s="53">
        <v>0</v>
      </c>
      <c r="G55" s="53">
        <v>24215413.454700001</v>
      </c>
      <c r="H55" s="53">
        <v>4162888.7579000001</v>
      </c>
      <c r="I55" s="53">
        <v>3086678.6069</v>
      </c>
      <c r="J55" s="53">
        <f t="shared" si="9"/>
        <v>1543339.30345</v>
      </c>
      <c r="K55" s="53">
        <f t="shared" si="10"/>
        <v>1543339.30345</v>
      </c>
      <c r="L55" s="53">
        <v>77649152.900900006</v>
      </c>
      <c r="M55" s="58">
        <f t="shared" si="3"/>
        <v>186244667.86105001</v>
      </c>
      <c r="N55" s="57"/>
      <c r="O55" s="156"/>
      <c r="P55" s="59">
        <v>29</v>
      </c>
      <c r="Q55" s="156"/>
      <c r="R55" s="53" t="s">
        <v>234</v>
      </c>
      <c r="S55" s="53">
        <v>87258361.635700002</v>
      </c>
      <c r="T55" s="53">
        <v>0</v>
      </c>
      <c r="U55" s="53">
        <v>26857674.751400001</v>
      </c>
      <c r="V55" s="53">
        <v>4431797.2622999996</v>
      </c>
      <c r="W55" s="53">
        <v>3423481.0915999999</v>
      </c>
      <c r="X55" s="53"/>
      <c r="Y55" s="53">
        <f t="shared" si="4"/>
        <v>3423481.0915999999</v>
      </c>
      <c r="Z55" s="53">
        <v>83319977.439099997</v>
      </c>
      <c r="AA55" s="58">
        <f t="shared" si="5"/>
        <v>205291292.18010002</v>
      </c>
    </row>
    <row r="56" spans="1:27" ht="24.9" customHeight="1">
      <c r="A56" s="161"/>
      <c r="B56" s="156"/>
      <c r="C56" s="49">
        <v>10</v>
      </c>
      <c r="D56" s="53" t="s">
        <v>235</v>
      </c>
      <c r="E56" s="53">
        <v>85593532.111300007</v>
      </c>
      <c r="F56" s="53">
        <v>0</v>
      </c>
      <c r="G56" s="53">
        <v>26345248.789500002</v>
      </c>
      <c r="H56" s="53">
        <v>4621831.4374000002</v>
      </c>
      <c r="I56" s="53">
        <v>3358163.4270000001</v>
      </c>
      <c r="J56" s="53">
        <f t="shared" si="9"/>
        <v>1679081.7135000001</v>
      </c>
      <c r="K56" s="53">
        <f t="shared" si="10"/>
        <v>1679081.7135000001</v>
      </c>
      <c r="L56" s="53">
        <v>86486525.878000006</v>
      </c>
      <c r="M56" s="58">
        <f t="shared" si="3"/>
        <v>204726219.92970002</v>
      </c>
      <c r="N56" s="57"/>
      <c r="O56" s="156"/>
      <c r="P56" s="59">
        <v>30</v>
      </c>
      <c r="Q56" s="156"/>
      <c r="R56" s="53" t="s">
        <v>236</v>
      </c>
      <c r="S56" s="53">
        <v>78712294.201700002</v>
      </c>
      <c r="T56" s="53">
        <v>0</v>
      </c>
      <c r="U56" s="53">
        <v>24227239.166200001</v>
      </c>
      <c r="V56" s="53">
        <v>4274824.3479000004</v>
      </c>
      <c r="W56" s="53">
        <v>3088186.0010000002</v>
      </c>
      <c r="X56" s="53"/>
      <c r="Y56" s="53">
        <f t="shared" si="4"/>
        <v>3088186.0010000002</v>
      </c>
      <c r="Z56" s="53">
        <v>80297316.322699994</v>
      </c>
      <c r="AA56" s="58">
        <f t="shared" si="5"/>
        <v>190599860.0395</v>
      </c>
    </row>
    <row r="57" spans="1:27" ht="24.9" customHeight="1">
      <c r="A57" s="161"/>
      <c r="B57" s="156"/>
      <c r="C57" s="49">
        <v>11</v>
      </c>
      <c r="D57" s="53" t="s">
        <v>237</v>
      </c>
      <c r="E57" s="53">
        <v>65875152.455600001</v>
      </c>
      <c r="F57" s="53">
        <v>0</v>
      </c>
      <c r="G57" s="53">
        <v>20276032.986200001</v>
      </c>
      <c r="H57" s="53">
        <v>3602415.9624000001</v>
      </c>
      <c r="I57" s="53">
        <v>2584535.5633</v>
      </c>
      <c r="J57" s="53">
        <f t="shared" si="9"/>
        <v>1292267.78165</v>
      </c>
      <c r="K57" s="53">
        <f t="shared" si="10"/>
        <v>1292267.78165</v>
      </c>
      <c r="L57" s="53">
        <v>66856722.040899999</v>
      </c>
      <c r="M57" s="58">
        <f t="shared" si="3"/>
        <v>157902591.22675002</v>
      </c>
      <c r="N57" s="57"/>
      <c r="O57" s="156"/>
      <c r="P57" s="59">
        <v>31</v>
      </c>
      <c r="Q57" s="156"/>
      <c r="R57" s="53" t="s">
        <v>238</v>
      </c>
      <c r="S57" s="53">
        <v>81552836.809200004</v>
      </c>
      <c r="T57" s="53">
        <v>0</v>
      </c>
      <c r="U57" s="53">
        <v>25101543.565699998</v>
      </c>
      <c r="V57" s="53">
        <v>4120262.3697000002</v>
      </c>
      <c r="W57" s="53">
        <v>3199631.4112999998</v>
      </c>
      <c r="X57" s="53"/>
      <c r="Y57" s="53">
        <f t="shared" si="4"/>
        <v>3199631.4112999998</v>
      </c>
      <c r="Z57" s="53">
        <v>77321080.051400006</v>
      </c>
      <c r="AA57" s="58">
        <f t="shared" si="5"/>
        <v>191295354.20730001</v>
      </c>
    </row>
    <row r="58" spans="1:27" ht="24.9" customHeight="1">
      <c r="A58" s="161"/>
      <c r="B58" s="156"/>
      <c r="C58" s="49">
        <v>12</v>
      </c>
      <c r="D58" s="53" t="s">
        <v>239</v>
      </c>
      <c r="E58" s="53">
        <v>77918468.015400007</v>
      </c>
      <c r="F58" s="53">
        <v>0</v>
      </c>
      <c r="G58" s="53">
        <v>23982903.550500002</v>
      </c>
      <c r="H58" s="53">
        <v>4117491.5271999999</v>
      </c>
      <c r="I58" s="53">
        <v>3057041.1469999999</v>
      </c>
      <c r="J58" s="53">
        <f t="shared" si="9"/>
        <v>1528520.5734999999</v>
      </c>
      <c r="K58" s="53">
        <f t="shared" si="10"/>
        <v>1528520.5734999999</v>
      </c>
      <c r="L58" s="53">
        <v>76774986.522400007</v>
      </c>
      <c r="M58" s="58">
        <f t="shared" si="3"/>
        <v>184322370.18900001</v>
      </c>
      <c r="N58" s="57"/>
      <c r="O58" s="156"/>
      <c r="P58" s="59">
        <v>32</v>
      </c>
      <c r="Q58" s="156"/>
      <c r="R58" s="53" t="s">
        <v>240</v>
      </c>
      <c r="S58" s="53">
        <v>87504519.741600007</v>
      </c>
      <c r="T58" s="53">
        <v>0</v>
      </c>
      <c r="U58" s="53">
        <v>26933440.9498</v>
      </c>
      <c r="V58" s="53">
        <v>4537188.3704000004</v>
      </c>
      <c r="W58" s="53">
        <v>3433138.8207</v>
      </c>
      <c r="X58" s="53"/>
      <c r="Y58" s="53">
        <f t="shared" si="4"/>
        <v>3433138.8207</v>
      </c>
      <c r="Z58" s="53">
        <v>85349382.356800005</v>
      </c>
      <c r="AA58" s="58">
        <f t="shared" si="5"/>
        <v>207757670.23930001</v>
      </c>
    </row>
    <row r="59" spans="1:27" ht="24.9" customHeight="1">
      <c r="A59" s="161"/>
      <c r="B59" s="156"/>
      <c r="C59" s="49">
        <v>13</v>
      </c>
      <c r="D59" s="53" t="s">
        <v>241</v>
      </c>
      <c r="E59" s="53">
        <v>77940436.591100007</v>
      </c>
      <c r="F59" s="53">
        <v>0</v>
      </c>
      <c r="G59" s="53">
        <v>23989665.364999998</v>
      </c>
      <c r="H59" s="53">
        <v>4118531.0251000002</v>
      </c>
      <c r="I59" s="53">
        <v>3057903.0586999999</v>
      </c>
      <c r="J59" s="53">
        <f t="shared" si="9"/>
        <v>1528951.52935</v>
      </c>
      <c r="K59" s="53">
        <f t="shared" si="10"/>
        <v>1528951.52935</v>
      </c>
      <c r="L59" s="53">
        <v>76795003.0317</v>
      </c>
      <c r="M59" s="58">
        <f t="shared" si="3"/>
        <v>184372587.54225001</v>
      </c>
      <c r="N59" s="57"/>
      <c r="O59" s="156"/>
      <c r="P59" s="59">
        <v>33</v>
      </c>
      <c r="Q59" s="156"/>
      <c r="R59" s="53" t="s">
        <v>242</v>
      </c>
      <c r="S59" s="53">
        <v>84808363.3116</v>
      </c>
      <c r="T59" s="53">
        <v>0</v>
      </c>
      <c r="U59" s="53">
        <v>26103577.8728</v>
      </c>
      <c r="V59" s="53">
        <v>4131067.9064000002</v>
      </c>
      <c r="W59" s="53">
        <v>3327358.2355</v>
      </c>
      <c r="X59" s="53"/>
      <c r="Y59" s="53">
        <f t="shared" si="4"/>
        <v>3327358.2355</v>
      </c>
      <c r="Z59" s="53">
        <v>77529150.825000003</v>
      </c>
      <c r="AA59" s="58">
        <f t="shared" si="5"/>
        <v>195899518.15129998</v>
      </c>
    </row>
    <row r="60" spans="1:27" ht="24.9" customHeight="1">
      <c r="A60" s="161"/>
      <c r="B60" s="156"/>
      <c r="C60" s="49">
        <v>14</v>
      </c>
      <c r="D60" s="53" t="s">
        <v>243</v>
      </c>
      <c r="E60" s="53">
        <v>80383965.863600001</v>
      </c>
      <c r="F60" s="53">
        <v>0</v>
      </c>
      <c r="G60" s="53">
        <v>24741771.102600001</v>
      </c>
      <c r="H60" s="53">
        <v>4215090.7688999996</v>
      </c>
      <c r="I60" s="53">
        <v>3153772.1090000002</v>
      </c>
      <c r="J60" s="53">
        <f t="shared" si="9"/>
        <v>1576886.0545000001</v>
      </c>
      <c r="K60" s="53">
        <f t="shared" si="10"/>
        <v>1576886.0545000001</v>
      </c>
      <c r="L60" s="53">
        <v>78654351.723000005</v>
      </c>
      <c r="M60" s="58">
        <f t="shared" si="3"/>
        <v>189572065.5126</v>
      </c>
      <c r="N60" s="57"/>
      <c r="O60" s="157"/>
      <c r="P60" s="59">
        <v>34</v>
      </c>
      <c r="Q60" s="157"/>
      <c r="R60" s="53" t="s">
        <v>244</v>
      </c>
      <c r="S60" s="53">
        <v>83119154.379700005</v>
      </c>
      <c r="T60" s="53">
        <v>0</v>
      </c>
      <c r="U60" s="53">
        <v>25583648.054900002</v>
      </c>
      <c r="V60" s="53">
        <v>4283550.8888999997</v>
      </c>
      <c r="W60" s="53">
        <v>3261084.0729999999</v>
      </c>
      <c r="X60" s="53"/>
      <c r="Y60" s="53">
        <f t="shared" si="4"/>
        <v>3261084.0729999999</v>
      </c>
      <c r="Z60" s="53">
        <v>80465354.077600002</v>
      </c>
      <c r="AA60" s="58">
        <f t="shared" si="5"/>
        <v>196712791.47409999</v>
      </c>
    </row>
    <row r="61" spans="1:27" ht="24.9" customHeight="1">
      <c r="A61" s="161"/>
      <c r="B61" s="156"/>
      <c r="C61" s="49">
        <v>15</v>
      </c>
      <c r="D61" s="53" t="s">
        <v>245</v>
      </c>
      <c r="E61" s="53">
        <v>73438630.355000004</v>
      </c>
      <c r="F61" s="53">
        <v>0</v>
      </c>
      <c r="G61" s="53">
        <v>22604032.5682</v>
      </c>
      <c r="H61" s="53">
        <v>3831778.1112000002</v>
      </c>
      <c r="I61" s="53">
        <v>2881279.8876</v>
      </c>
      <c r="J61" s="53">
        <f t="shared" si="9"/>
        <v>1440639.9438</v>
      </c>
      <c r="K61" s="53">
        <f t="shared" si="10"/>
        <v>1440639.9438</v>
      </c>
      <c r="L61" s="53">
        <v>71273305.954899997</v>
      </c>
      <c r="M61" s="58">
        <f t="shared" si="3"/>
        <v>172588386.93310001</v>
      </c>
      <c r="N61" s="57"/>
      <c r="O61" s="49"/>
      <c r="P61" s="163" t="s">
        <v>246</v>
      </c>
      <c r="Q61" s="164"/>
      <c r="R61" s="54"/>
      <c r="S61" s="54">
        <f>S27+S28+S29+S30+S31+S32+S33+S34+S35+S36+S37+S38+S39+S40+S41+S42+S43+S44+S45+S46+S47+S48+S49+S50+S51+S52+S53+S54+S55+S56+S57+S58+S59+S60</f>
        <v>2951560649.8350005</v>
      </c>
      <c r="T61" s="54">
        <f t="shared" ref="T61:Z61" si="11">T27+T28+T29+T30+T31+T32+T33+T34+T35+T36+T37+T38+T39+T40+T41+T42+T43+T44+T45+T46+T47+T48+T49+T50+T51+T52+T53+T54+T55+T56+T57+T58+T59+T60</f>
        <v>0</v>
      </c>
      <c r="U61" s="54">
        <f t="shared" si="11"/>
        <v>908475181.70280015</v>
      </c>
      <c r="V61" s="54">
        <f t="shared" si="11"/>
        <v>150281922.26389998</v>
      </c>
      <c r="W61" s="54">
        <f t="shared" si="11"/>
        <v>115801074.94590001</v>
      </c>
      <c r="X61" s="54">
        <f t="shared" si="11"/>
        <v>0</v>
      </c>
      <c r="Y61" s="54">
        <f t="shared" si="11"/>
        <v>115801074.94590001</v>
      </c>
      <c r="Z61" s="54">
        <f t="shared" si="11"/>
        <v>2825192556.9320006</v>
      </c>
      <c r="AA61" s="60">
        <f t="shared" si="5"/>
        <v>6951311385.6796017</v>
      </c>
    </row>
    <row r="62" spans="1:27" ht="24.9" customHeight="1">
      <c r="A62" s="161"/>
      <c r="B62" s="156"/>
      <c r="C62" s="49">
        <v>16</v>
      </c>
      <c r="D62" s="53" t="s">
        <v>247</v>
      </c>
      <c r="E62" s="53">
        <v>74984541.121800005</v>
      </c>
      <c r="F62" s="53">
        <v>0</v>
      </c>
      <c r="G62" s="53">
        <v>23079855.948199999</v>
      </c>
      <c r="H62" s="53">
        <v>4074941.9964999999</v>
      </c>
      <c r="I62" s="53">
        <v>2941931.9120999998</v>
      </c>
      <c r="J62" s="53">
        <f t="shared" si="9"/>
        <v>1470965.9560499999</v>
      </c>
      <c r="K62" s="53">
        <f t="shared" si="10"/>
        <v>1470965.9560499999</v>
      </c>
      <c r="L62" s="53">
        <v>75955655.287100002</v>
      </c>
      <c r="M62" s="58">
        <f t="shared" si="3"/>
        <v>179565960.30965</v>
      </c>
      <c r="N62" s="57"/>
      <c r="O62" s="155">
        <v>21</v>
      </c>
      <c r="P62" s="59">
        <v>1</v>
      </c>
      <c r="Q62" s="155" t="s">
        <v>107</v>
      </c>
      <c r="R62" s="53" t="s">
        <v>248</v>
      </c>
      <c r="S62" s="53">
        <v>66550501.567599997</v>
      </c>
      <c r="T62" s="53">
        <v>0</v>
      </c>
      <c r="U62" s="53">
        <v>20483901.9681</v>
      </c>
      <c r="V62" s="53">
        <v>3501912.3026000001</v>
      </c>
      <c r="W62" s="53">
        <v>2611032.1060000001</v>
      </c>
      <c r="X62" s="53">
        <f>W62/2</f>
        <v>1305516.0530000001</v>
      </c>
      <c r="Y62" s="53">
        <f>W62-X62</f>
        <v>1305516.0530000001</v>
      </c>
      <c r="Z62" s="53">
        <v>62670844.183600001</v>
      </c>
      <c r="AA62" s="58">
        <f t="shared" si="5"/>
        <v>154512676.0749</v>
      </c>
    </row>
    <row r="63" spans="1:27" ht="24.9" customHeight="1">
      <c r="A63" s="161"/>
      <c r="B63" s="156"/>
      <c r="C63" s="49">
        <v>17</v>
      </c>
      <c r="D63" s="53" t="s">
        <v>249</v>
      </c>
      <c r="E63" s="53">
        <v>69993611.853100002</v>
      </c>
      <c r="F63" s="53">
        <v>0</v>
      </c>
      <c r="G63" s="53">
        <v>21543673.598499998</v>
      </c>
      <c r="H63" s="53">
        <v>3873847.2017000001</v>
      </c>
      <c r="I63" s="53">
        <v>2746118.5636</v>
      </c>
      <c r="J63" s="53">
        <f t="shared" si="9"/>
        <v>1373059.2818</v>
      </c>
      <c r="K63" s="53">
        <f t="shared" si="10"/>
        <v>1373059.2818</v>
      </c>
      <c r="L63" s="53">
        <v>72083385.862399995</v>
      </c>
      <c r="M63" s="58">
        <f t="shared" si="3"/>
        <v>168867577.79750001</v>
      </c>
      <c r="N63" s="57"/>
      <c r="O63" s="156"/>
      <c r="P63" s="59">
        <v>2</v>
      </c>
      <c r="Q63" s="156"/>
      <c r="R63" s="53" t="s">
        <v>250</v>
      </c>
      <c r="S63" s="53">
        <v>108740884.19769999</v>
      </c>
      <c r="T63" s="53">
        <v>0</v>
      </c>
      <c r="U63" s="53">
        <v>33469884.6644</v>
      </c>
      <c r="V63" s="53">
        <v>4533172.8121999996</v>
      </c>
      <c r="W63" s="53">
        <v>4266323.0658</v>
      </c>
      <c r="X63" s="53">
        <f t="shared" ref="X63:X121" si="12">W63/2</f>
        <v>2133161.5329</v>
      </c>
      <c r="Y63" s="53">
        <f t="shared" ref="Y63:Y82" si="13">W63-X63</f>
        <v>2133161.5329</v>
      </c>
      <c r="Z63" s="53">
        <v>82528735.303599998</v>
      </c>
      <c r="AA63" s="58">
        <f t="shared" si="5"/>
        <v>231405838.5108</v>
      </c>
    </row>
    <row r="64" spans="1:27" ht="24.9" customHeight="1">
      <c r="A64" s="161"/>
      <c r="B64" s="156"/>
      <c r="C64" s="49">
        <v>18</v>
      </c>
      <c r="D64" s="53" t="s">
        <v>251</v>
      </c>
      <c r="E64" s="53">
        <v>86960385.259900004</v>
      </c>
      <c r="F64" s="53">
        <v>0</v>
      </c>
      <c r="G64" s="53">
        <v>26765959.155999999</v>
      </c>
      <c r="H64" s="53">
        <v>4520467.2916999999</v>
      </c>
      <c r="I64" s="53">
        <v>3411790.3325</v>
      </c>
      <c r="J64" s="53">
        <f t="shared" si="9"/>
        <v>1705895.16625</v>
      </c>
      <c r="K64" s="53">
        <f t="shared" si="10"/>
        <v>1705895.16625</v>
      </c>
      <c r="L64" s="53">
        <v>84534663.908299997</v>
      </c>
      <c r="M64" s="58">
        <f t="shared" si="3"/>
        <v>204487370.78215003</v>
      </c>
      <c r="N64" s="57"/>
      <c r="O64" s="156"/>
      <c r="P64" s="59">
        <v>3</v>
      </c>
      <c r="Q64" s="156"/>
      <c r="R64" s="53" t="s">
        <v>252</v>
      </c>
      <c r="S64" s="53">
        <v>91591550.125</v>
      </c>
      <c r="T64" s="53">
        <v>0</v>
      </c>
      <c r="U64" s="53">
        <v>28191407.873300001</v>
      </c>
      <c r="V64" s="53">
        <v>4633226.6665000003</v>
      </c>
      <c r="W64" s="53">
        <v>3593488.74</v>
      </c>
      <c r="X64" s="53">
        <f t="shared" si="12"/>
        <v>1796744.37</v>
      </c>
      <c r="Y64" s="53">
        <f t="shared" si="13"/>
        <v>1796744.37</v>
      </c>
      <c r="Z64" s="53">
        <v>84455366.379199997</v>
      </c>
      <c r="AA64" s="58">
        <f t="shared" si="5"/>
        <v>210668295.414</v>
      </c>
    </row>
    <row r="65" spans="1:27" ht="24.9" customHeight="1">
      <c r="A65" s="161"/>
      <c r="B65" s="156"/>
      <c r="C65" s="49">
        <v>19</v>
      </c>
      <c r="D65" s="53" t="s">
        <v>253</v>
      </c>
      <c r="E65" s="53">
        <v>72562002.978699997</v>
      </c>
      <c r="F65" s="53">
        <v>0</v>
      </c>
      <c r="G65" s="53">
        <v>22334211.1721</v>
      </c>
      <c r="H65" s="53">
        <v>3914020.7371999999</v>
      </c>
      <c r="I65" s="53">
        <v>2846886.4246</v>
      </c>
      <c r="J65" s="53">
        <f t="shared" si="9"/>
        <v>1423443.2123</v>
      </c>
      <c r="K65" s="53">
        <f t="shared" si="10"/>
        <v>1423443.2123</v>
      </c>
      <c r="L65" s="53">
        <v>72856965.076299995</v>
      </c>
      <c r="M65" s="58">
        <f t="shared" si="3"/>
        <v>173090643.17659998</v>
      </c>
      <c r="N65" s="57"/>
      <c r="O65" s="156"/>
      <c r="P65" s="59">
        <v>4</v>
      </c>
      <c r="Q65" s="156"/>
      <c r="R65" s="53" t="s">
        <v>254</v>
      </c>
      <c r="S65" s="53">
        <v>75624249.241899997</v>
      </c>
      <c r="T65" s="53">
        <v>0</v>
      </c>
      <c r="U65" s="53">
        <v>23276754.816100001</v>
      </c>
      <c r="V65" s="53">
        <v>3950154.2686999999</v>
      </c>
      <c r="W65" s="53">
        <v>2967030.1217999998</v>
      </c>
      <c r="X65" s="53">
        <f t="shared" si="12"/>
        <v>1483515.0608999999</v>
      </c>
      <c r="Y65" s="53">
        <f t="shared" si="13"/>
        <v>1483515.0608999999</v>
      </c>
      <c r="Z65" s="53">
        <v>71302164.858600006</v>
      </c>
      <c r="AA65" s="58">
        <f t="shared" si="5"/>
        <v>175636838.24620003</v>
      </c>
    </row>
    <row r="66" spans="1:27" ht="24.9" customHeight="1">
      <c r="A66" s="161"/>
      <c r="B66" s="156"/>
      <c r="C66" s="49">
        <v>20</v>
      </c>
      <c r="D66" s="53" t="s">
        <v>255</v>
      </c>
      <c r="E66" s="53">
        <v>76347325.580599993</v>
      </c>
      <c r="F66" s="53">
        <v>0</v>
      </c>
      <c r="G66" s="53">
        <v>23499313.992800001</v>
      </c>
      <c r="H66" s="53">
        <v>4085406.8574999999</v>
      </c>
      <c r="I66" s="53">
        <v>2995399.1872</v>
      </c>
      <c r="J66" s="53">
        <f t="shared" si="9"/>
        <v>1497699.5936</v>
      </c>
      <c r="K66" s="53">
        <f t="shared" si="10"/>
        <v>1497699.5936</v>
      </c>
      <c r="L66" s="53">
        <v>76157166.028200001</v>
      </c>
      <c r="M66" s="58">
        <f t="shared" si="3"/>
        <v>181586912.05269998</v>
      </c>
      <c r="N66" s="57"/>
      <c r="O66" s="156"/>
      <c r="P66" s="59">
        <v>5</v>
      </c>
      <c r="Q66" s="156"/>
      <c r="R66" s="53" t="s">
        <v>256</v>
      </c>
      <c r="S66" s="53">
        <v>100716758.1992</v>
      </c>
      <c r="T66" s="53">
        <v>0</v>
      </c>
      <c r="U66" s="53">
        <v>31000099.967700001</v>
      </c>
      <c r="V66" s="53">
        <v>5003017.1164999995</v>
      </c>
      <c r="W66" s="53">
        <v>3951505.7450000001</v>
      </c>
      <c r="X66" s="53">
        <f t="shared" si="12"/>
        <v>1975752.8725000001</v>
      </c>
      <c r="Y66" s="53">
        <f t="shared" si="13"/>
        <v>1975752.8725000001</v>
      </c>
      <c r="Z66" s="53">
        <v>91576029.319800004</v>
      </c>
      <c r="AA66" s="58">
        <f t="shared" si="5"/>
        <v>230271657.47570002</v>
      </c>
    </row>
    <row r="67" spans="1:27" ht="24.9" customHeight="1">
      <c r="A67" s="161"/>
      <c r="B67" s="156"/>
      <c r="C67" s="49">
        <v>21</v>
      </c>
      <c r="D67" s="53" t="s">
        <v>257</v>
      </c>
      <c r="E67" s="53">
        <v>79412307.588</v>
      </c>
      <c r="F67" s="53">
        <v>0</v>
      </c>
      <c r="G67" s="53">
        <v>24442699.684799999</v>
      </c>
      <c r="H67" s="53">
        <v>4260549.1464999998</v>
      </c>
      <c r="I67" s="53">
        <v>3115650.2181000002</v>
      </c>
      <c r="J67" s="53">
        <f t="shared" si="9"/>
        <v>1557825.1090500001</v>
      </c>
      <c r="K67" s="53">
        <f t="shared" si="10"/>
        <v>1557825.1090500001</v>
      </c>
      <c r="L67" s="53">
        <v>79529695.543200001</v>
      </c>
      <c r="M67" s="58">
        <f t="shared" si="3"/>
        <v>189203077.07155001</v>
      </c>
      <c r="N67" s="57"/>
      <c r="O67" s="156"/>
      <c r="P67" s="59">
        <v>6</v>
      </c>
      <c r="Q67" s="156"/>
      <c r="R67" s="53" t="s">
        <v>258</v>
      </c>
      <c r="S67" s="53">
        <v>123220861.0476</v>
      </c>
      <c r="T67" s="53">
        <v>0</v>
      </c>
      <c r="U67" s="53">
        <v>37926747.036700003</v>
      </c>
      <c r="V67" s="53">
        <v>5270342.7759999996</v>
      </c>
      <c r="W67" s="53">
        <v>4834428.2424999997</v>
      </c>
      <c r="X67" s="53">
        <f t="shared" si="12"/>
        <v>2417214.1212499999</v>
      </c>
      <c r="Y67" s="53">
        <f t="shared" si="13"/>
        <v>2417214.1212499999</v>
      </c>
      <c r="Z67" s="53">
        <v>96723636.339699998</v>
      </c>
      <c r="AA67" s="58">
        <f t="shared" si="5"/>
        <v>265558801.32125002</v>
      </c>
    </row>
    <row r="68" spans="1:27" ht="24.9" customHeight="1">
      <c r="A68" s="161"/>
      <c r="B68" s="156"/>
      <c r="C68" s="49">
        <v>22</v>
      </c>
      <c r="D68" s="53" t="s">
        <v>259</v>
      </c>
      <c r="E68" s="53">
        <v>68256956.841299996</v>
      </c>
      <c r="F68" s="53">
        <v>0</v>
      </c>
      <c r="G68" s="53">
        <v>21009140.121300001</v>
      </c>
      <c r="H68" s="53">
        <v>3874240.2891000002</v>
      </c>
      <c r="I68" s="53">
        <v>2677982.9087999999</v>
      </c>
      <c r="J68" s="53">
        <f t="shared" si="9"/>
        <v>1338991.4543999999</v>
      </c>
      <c r="K68" s="53">
        <f t="shared" si="10"/>
        <v>1338991.4543999999</v>
      </c>
      <c r="L68" s="53">
        <v>72090955.130600005</v>
      </c>
      <c r="M68" s="58">
        <f t="shared" si="3"/>
        <v>166570283.83670002</v>
      </c>
      <c r="N68" s="57"/>
      <c r="O68" s="156"/>
      <c r="P68" s="59">
        <v>7</v>
      </c>
      <c r="Q68" s="156"/>
      <c r="R68" s="53" t="s">
        <v>260</v>
      </c>
      <c r="S68" s="53">
        <v>83946962.724900007</v>
      </c>
      <c r="T68" s="53">
        <v>0</v>
      </c>
      <c r="U68" s="53">
        <v>25838443.204300001</v>
      </c>
      <c r="V68" s="53">
        <v>3986615.3117999998</v>
      </c>
      <c r="W68" s="53">
        <v>3293562.1778000002</v>
      </c>
      <c r="X68" s="53">
        <f t="shared" si="12"/>
        <v>1646781.0889000001</v>
      </c>
      <c r="Y68" s="53">
        <f t="shared" si="13"/>
        <v>1646781.0889000001</v>
      </c>
      <c r="Z68" s="53">
        <v>72004256.539199993</v>
      </c>
      <c r="AA68" s="58">
        <f t="shared" si="5"/>
        <v>187423058.8691</v>
      </c>
    </row>
    <row r="69" spans="1:27" ht="24.9" customHeight="1">
      <c r="A69" s="161"/>
      <c r="B69" s="156"/>
      <c r="C69" s="49">
        <v>23</v>
      </c>
      <c r="D69" s="53" t="s">
        <v>261</v>
      </c>
      <c r="E69" s="53">
        <v>71273541.130099997</v>
      </c>
      <c r="F69" s="53">
        <v>0</v>
      </c>
      <c r="G69" s="53">
        <v>21937629.2445</v>
      </c>
      <c r="H69" s="53">
        <v>4042970.8854</v>
      </c>
      <c r="I69" s="53">
        <v>2796335.1112000002</v>
      </c>
      <c r="J69" s="53">
        <f t="shared" si="9"/>
        <v>1398167.5556000001</v>
      </c>
      <c r="K69" s="53">
        <f t="shared" si="10"/>
        <v>1398167.5556000001</v>
      </c>
      <c r="L69" s="53">
        <v>75340021.470400006</v>
      </c>
      <c r="M69" s="58">
        <f t="shared" si="3"/>
        <v>173992330.28600001</v>
      </c>
      <c r="N69" s="57"/>
      <c r="O69" s="156"/>
      <c r="P69" s="59">
        <v>8</v>
      </c>
      <c r="Q69" s="156"/>
      <c r="R69" s="53" t="s">
        <v>262</v>
      </c>
      <c r="S69" s="53">
        <v>89181455.930800006</v>
      </c>
      <c r="T69" s="53">
        <v>0</v>
      </c>
      <c r="U69" s="53">
        <v>27449593.280699998</v>
      </c>
      <c r="V69" s="53">
        <v>4185884.4339000001</v>
      </c>
      <c r="W69" s="53">
        <v>3498931.4763000002</v>
      </c>
      <c r="X69" s="53">
        <f t="shared" si="12"/>
        <v>1749465.7381500001</v>
      </c>
      <c r="Y69" s="53">
        <f t="shared" si="13"/>
        <v>1749465.7381500001</v>
      </c>
      <c r="Z69" s="53">
        <v>75841370.918099999</v>
      </c>
      <c r="AA69" s="58">
        <f t="shared" si="5"/>
        <v>198407770.30164999</v>
      </c>
    </row>
    <row r="70" spans="1:27" ht="24.9" customHeight="1">
      <c r="A70" s="161"/>
      <c r="B70" s="156"/>
      <c r="C70" s="49">
        <v>24</v>
      </c>
      <c r="D70" s="53" t="s">
        <v>263</v>
      </c>
      <c r="E70" s="53">
        <v>73004151.471000001</v>
      </c>
      <c r="F70" s="53">
        <v>0</v>
      </c>
      <c r="G70" s="53">
        <v>22470302.2031</v>
      </c>
      <c r="H70" s="53">
        <v>3729269.6442999998</v>
      </c>
      <c r="I70" s="53">
        <v>2864233.6102</v>
      </c>
      <c r="J70" s="53">
        <f t="shared" si="9"/>
        <v>1432116.8051</v>
      </c>
      <c r="K70" s="53">
        <f t="shared" si="10"/>
        <v>1432116.8051</v>
      </c>
      <c r="L70" s="53">
        <v>69299409.0044</v>
      </c>
      <c r="M70" s="58">
        <f t="shared" si="3"/>
        <v>169935249.1279</v>
      </c>
      <c r="N70" s="57"/>
      <c r="O70" s="156"/>
      <c r="P70" s="59">
        <v>9</v>
      </c>
      <c r="Q70" s="156"/>
      <c r="R70" s="53" t="s">
        <v>264</v>
      </c>
      <c r="S70" s="53">
        <v>110791362.814</v>
      </c>
      <c r="T70" s="53">
        <v>0</v>
      </c>
      <c r="U70" s="53">
        <v>34101011.432400003</v>
      </c>
      <c r="V70" s="53">
        <v>5242241.3921999997</v>
      </c>
      <c r="W70" s="53">
        <v>4346771.2274000002</v>
      </c>
      <c r="X70" s="53">
        <f t="shared" si="12"/>
        <v>2173385.6137000001</v>
      </c>
      <c r="Y70" s="53">
        <f t="shared" si="13"/>
        <v>2173385.6137000001</v>
      </c>
      <c r="Z70" s="53">
        <v>96182517.763699993</v>
      </c>
      <c r="AA70" s="58">
        <f t="shared" si="5"/>
        <v>248490519.01599997</v>
      </c>
    </row>
    <row r="71" spans="1:27" ht="24.9" customHeight="1">
      <c r="A71" s="161"/>
      <c r="B71" s="156"/>
      <c r="C71" s="49">
        <v>25</v>
      </c>
      <c r="D71" s="53" t="s">
        <v>265</v>
      </c>
      <c r="E71" s="53">
        <v>86015062.761099994</v>
      </c>
      <c r="F71" s="53">
        <v>0</v>
      </c>
      <c r="G71" s="53">
        <v>26474993.754700001</v>
      </c>
      <c r="H71" s="53">
        <v>4473454.0349000003</v>
      </c>
      <c r="I71" s="53">
        <v>3374701.6954000001</v>
      </c>
      <c r="J71" s="53">
        <f t="shared" si="9"/>
        <v>1687350.8477</v>
      </c>
      <c r="K71" s="53">
        <f t="shared" si="10"/>
        <v>1687350.8477</v>
      </c>
      <c r="L71" s="53">
        <v>83629379.427000001</v>
      </c>
      <c r="M71" s="58">
        <f t="shared" si="3"/>
        <v>202280240.82539999</v>
      </c>
      <c r="N71" s="57"/>
      <c r="O71" s="156"/>
      <c r="P71" s="59">
        <v>10</v>
      </c>
      <c r="Q71" s="156"/>
      <c r="R71" s="53" t="s">
        <v>266</v>
      </c>
      <c r="S71" s="53">
        <v>77144841.608899996</v>
      </c>
      <c r="T71" s="53">
        <v>0</v>
      </c>
      <c r="U71" s="53">
        <v>23744785.322999999</v>
      </c>
      <c r="V71" s="53">
        <v>3984440.2280000001</v>
      </c>
      <c r="W71" s="53">
        <v>3026688.8080000002</v>
      </c>
      <c r="X71" s="53">
        <f t="shared" si="12"/>
        <v>1513344.4040000001</v>
      </c>
      <c r="Y71" s="53">
        <f t="shared" si="13"/>
        <v>1513344.4040000001</v>
      </c>
      <c r="Z71" s="53">
        <v>71962373.254999995</v>
      </c>
      <c r="AA71" s="58">
        <f t="shared" si="5"/>
        <v>178349784.81889999</v>
      </c>
    </row>
    <row r="72" spans="1:27" ht="24.9" customHeight="1">
      <c r="A72" s="161"/>
      <c r="B72" s="156"/>
      <c r="C72" s="49">
        <v>26</v>
      </c>
      <c r="D72" s="53" t="s">
        <v>267</v>
      </c>
      <c r="E72" s="53">
        <v>64073197.261600003</v>
      </c>
      <c r="F72" s="53">
        <v>0</v>
      </c>
      <c r="G72" s="53">
        <v>19721400.448800001</v>
      </c>
      <c r="H72" s="53">
        <v>3430671.6957999999</v>
      </c>
      <c r="I72" s="53">
        <v>2513837.9312999998</v>
      </c>
      <c r="J72" s="53">
        <f t="shared" si="9"/>
        <v>1256918.9656499999</v>
      </c>
      <c r="K72" s="53">
        <f t="shared" si="10"/>
        <v>1256918.9656499999</v>
      </c>
      <c r="L72" s="53">
        <v>63549624.644599997</v>
      </c>
      <c r="M72" s="58">
        <f t="shared" ref="M72:M135" si="14">E72+F72+G72+H72+K72+L72</f>
        <v>152031813.01645002</v>
      </c>
      <c r="N72" s="57"/>
      <c r="O72" s="156"/>
      <c r="P72" s="59">
        <v>11</v>
      </c>
      <c r="Q72" s="156"/>
      <c r="R72" s="53" t="s">
        <v>268</v>
      </c>
      <c r="S72" s="53">
        <v>81485086.382300004</v>
      </c>
      <c r="T72" s="53">
        <v>0</v>
      </c>
      <c r="U72" s="53">
        <v>25080690.332899999</v>
      </c>
      <c r="V72" s="53">
        <v>4244812.6075999998</v>
      </c>
      <c r="W72" s="53">
        <v>3196973.3015000001</v>
      </c>
      <c r="X72" s="53">
        <f t="shared" si="12"/>
        <v>1598486.65075</v>
      </c>
      <c r="Y72" s="53">
        <f t="shared" si="13"/>
        <v>1598486.65075</v>
      </c>
      <c r="Z72" s="53">
        <v>76976088.329999998</v>
      </c>
      <c r="AA72" s="58">
        <f t="shared" ref="AA72:AA135" si="15">S72+T72+U72+V72+Y72+Z72</f>
        <v>189385164.30355</v>
      </c>
    </row>
    <row r="73" spans="1:27" ht="24.9" customHeight="1">
      <c r="A73" s="161"/>
      <c r="B73" s="156"/>
      <c r="C73" s="49">
        <v>27</v>
      </c>
      <c r="D73" s="53" t="s">
        <v>269</v>
      </c>
      <c r="E73" s="53">
        <v>78618336.284700006</v>
      </c>
      <c r="F73" s="53">
        <v>0</v>
      </c>
      <c r="G73" s="53">
        <v>24198319.402800001</v>
      </c>
      <c r="H73" s="53">
        <v>4074941.9964999999</v>
      </c>
      <c r="I73" s="53">
        <v>3084499.6705999998</v>
      </c>
      <c r="J73" s="53">
        <f t="shared" si="9"/>
        <v>1542249.8352999999</v>
      </c>
      <c r="K73" s="53">
        <f t="shared" si="10"/>
        <v>1542249.8352999999</v>
      </c>
      <c r="L73" s="53">
        <v>75955655.287100002</v>
      </c>
      <c r="M73" s="58">
        <f t="shared" si="14"/>
        <v>184389502.8064</v>
      </c>
      <c r="N73" s="57"/>
      <c r="O73" s="156"/>
      <c r="P73" s="59">
        <v>12</v>
      </c>
      <c r="Q73" s="156"/>
      <c r="R73" s="53" t="s">
        <v>270</v>
      </c>
      <c r="S73" s="53">
        <v>89895762.155000001</v>
      </c>
      <c r="T73" s="53">
        <v>0</v>
      </c>
      <c r="U73" s="53">
        <v>27669453.061299998</v>
      </c>
      <c r="V73" s="53">
        <v>4614603.0575999999</v>
      </c>
      <c r="W73" s="53">
        <v>3526956.4564</v>
      </c>
      <c r="X73" s="53">
        <f t="shared" si="12"/>
        <v>1763478.2282</v>
      </c>
      <c r="Y73" s="53">
        <f t="shared" si="13"/>
        <v>1763478.2282</v>
      </c>
      <c r="Z73" s="53">
        <v>84096751.270699993</v>
      </c>
      <c r="AA73" s="58">
        <f t="shared" si="15"/>
        <v>208040047.7728</v>
      </c>
    </row>
    <row r="74" spans="1:27" ht="24.9" customHeight="1">
      <c r="A74" s="161"/>
      <c r="B74" s="156"/>
      <c r="C74" s="49">
        <v>28</v>
      </c>
      <c r="D74" s="53" t="s">
        <v>271</v>
      </c>
      <c r="E74" s="53">
        <v>64096014.510499999</v>
      </c>
      <c r="F74" s="53">
        <v>0</v>
      </c>
      <c r="G74" s="53">
        <v>19728423.480700001</v>
      </c>
      <c r="H74" s="53">
        <v>3521719.4802999999</v>
      </c>
      <c r="I74" s="53">
        <v>2514733.1397000002</v>
      </c>
      <c r="J74" s="53">
        <f t="shared" si="9"/>
        <v>1257366.5698500001</v>
      </c>
      <c r="K74" s="53">
        <f t="shared" si="10"/>
        <v>1257366.5698500001</v>
      </c>
      <c r="L74" s="53">
        <v>65302835.374600001</v>
      </c>
      <c r="M74" s="58">
        <f t="shared" si="14"/>
        <v>153906359.41595</v>
      </c>
      <c r="N74" s="57"/>
      <c r="O74" s="156"/>
      <c r="P74" s="59">
        <v>13</v>
      </c>
      <c r="Q74" s="156"/>
      <c r="R74" s="53" t="s">
        <v>272</v>
      </c>
      <c r="S74" s="53">
        <v>74812910.211199999</v>
      </c>
      <c r="T74" s="53">
        <v>0</v>
      </c>
      <c r="U74" s="53">
        <v>23027028.837000001</v>
      </c>
      <c r="V74" s="53">
        <v>3671638.7204</v>
      </c>
      <c r="W74" s="53">
        <v>2935198.1713999999</v>
      </c>
      <c r="X74" s="53">
        <f t="shared" si="12"/>
        <v>1467599.0856999999</v>
      </c>
      <c r="Y74" s="53">
        <f t="shared" si="13"/>
        <v>1467599.0856999999</v>
      </c>
      <c r="Z74" s="53">
        <v>65939086.002899997</v>
      </c>
      <c r="AA74" s="58">
        <f t="shared" si="15"/>
        <v>168918262.8572</v>
      </c>
    </row>
    <row r="75" spans="1:27" ht="24.9" customHeight="1">
      <c r="A75" s="161"/>
      <c r="B75" s="156"/>
      <c r="C75" s="49">
        <v>29</v>
      </c>
      <c r="D75" s="53" t="s">
        <v>273</v>
      </c>
      <c r="E75" s="53">
        <v>83591492.711300001</v>
      </c>
      <c r="F75" s="53">
        <v>0</v>
      </c>
      <c r="G75" s="53">
        <v>25729031.3631</v>
      </c>
      <c r="H75" s="53">
        <v>3998656.8289000001</v>
      </c>
      <c r="I75" s="53">
        <v>3279615.7222000002</v>
      </c>
      <c r="J75" s="53">
        <f t="shared" si="9"/>
        <v>1639807.8611000001</v>
      </c>
      <c r="K75" s="53">
        <f t="shared" si="10"/>
        <v>1639807.8611000001</v>
      </c>
      <c r="L75" s="53">
        <v>74486712.630999997</v>
      </c>
      <c r="M75" s="58">
        <f t="shared" si="14"/>
        <v>189445701.39539999</v>
      </c>
      <c r="N75" s="57"/>
      <c r="O75" s="156"/>
      <c r="P75" s="59">
        <v>14</v>
      </c>
      <c r="Q75" s="156"/>
      <c r="R75" s="53" t="s">
        <v>274</v>
      </c>
      <c r="S75" s="53">
        <v>85852703.717099994</v>
      </c>
      <c r="T75" s="53">
        <v>0</v>
      </c>
      <c r="U75" s="53">
        <v>26425020.476300001</v>
      </c>
      <c r="V75" s="53">
        <v>4276137.3081999999</v>
      </c>
      <c r="W75" s="53">
        <v>3368331.7258000001</v>
      </c>
      <c r="X75" s="53">
        <f t="shared" si="12"/>
        <v>1684165.8629000001</v>
      </c>
      <c r="Y75" s="53">
        <f t="shared" si="13"/>
        <v>1684165.8629000001</v>
      </c>
      <c r="Z75" s="53">
        <v>77579274.905599996</v>
      </c>
      <c r="AA75" s="58">
        <f t="shared" si="15"/>
        <v>195817302.2701</v>
      </c>
    </row>
    <row r="76" spans="1:27" ht="24.9" customHeight="1">
      <c r="A76" s="161"/>
      <c r="B76" s="156"/>
      <c r="C76" s="49">
        <v>30</v>
      </c>
      <c r="D76" s="53" t="s">
        <v>275</v>
      </c>
      <c r="E76" s="53">
        <v>69167845.099399999</v>
      </c>
      <c r="F76" s="53">
        <v>0</v>
      </c>
      <c r="G76" s="53">
        <v>21289506.840500001</v>
      </c>
      <c r="H76" s="53">
        <v>3586867.1707000001</v>
      </c>
      <c r="I76" s="53">
        <v>2713720.5581999999</v>
      </c>
      <c r="J76" s="53">
        <f t="shared" si="9"/>
        <v>1356860.2790999999</v>
      </c>
      <c r="K76" s="53">
        <f t="shared" si="10"/>
        <v>1356860.2790999999</v>
      </c>
      <c r="L76" s="53">
        <v>66557315.430600002</v>
      </c>
      <c r="M76" s="58">
        <f t="shared" si="14"/>
        <v>161958394.82029998</v>
      </c>
      <c r="N76" s="57"/>
      <c r="O76" s="156"/>
      <c r="P76" s="59">
        <v>15</v>
      </c>
      <c r="Q76" s="156"/>
      <c r="R76" s="53" t="s">
        <v>276</v>
      </c>
      <c r="S76" s="53">
        <v>99323448.986399993</v>
      </c>
      <c r="T76" s="53">
        <v>0</v>
      </c>
      <c r="U76" s="53">
        <v>30571246.560800001</v>
      </c>
      <c r="V76" s="53">
        <v>4460285.6671000002</v>
      </c>
      <c r="W76" s="53">
        <v>3896840.8664000002</v>
      </c>
      <c r="X76" s="53">
        <f t="shared" si="12"/>
        <v>1948420.4332000001</v>
      </c>
      <c r="Y76" s="53">
        <f t="shared" si="13"/>
        <v>1948420.4332000001</v>
      </c>
      <c r="Z76" s="53">
        <v>81125224.766299993</v>
      </c>
      <c r="AA76" s="58">
        <f t="shared" si="15"/>
        <v>217428626.4138</v>
      </c>
    </row>
    <row r="77" spans="1:27" ht="24.9" customHeight="1">
      <c r="A77" s="161"/>
      <c r="B77" s="157"/>
      <c r="C77" s="49">
        <v>31</v>
      </c>
      <c r="D77" s="53" t="s">
        <v>277</v>
      </c>
      <c r="E77" s="53">
        <v>104550570.74150001</v>
      </c>
      <c r="F77" s="53">
        <v>0</v>
      </c>
      <c r="G77" s="53">
        <v>32180127.7425</v>
      </c>
      <c r="H77" s="53">
        <v>5669479.3254000004</v>
      </c>
      <c r="I77" s="53">
        <v>4101920.9545</v>
      </c>
      <c r="J77" s="53">
        <f t="shared" si="9"/>
        <v>2050960.47725</v>
      </c>
      <c r="K77" s="53">
        <f t="shared" si="10"/>
        <v>2050960.47725</v>
      </c>
      <c r="L77" s="53">
        <v>106659971.38060001</v>
      </c>
      <c r="M77" s="58">
        <f t="shared" si="14"/>
        <v>251111109.66725001</v>
      </c>
      <c r="N77" s="57"/>
      <c r="O77" s="156"/>
      <c r="P77" s="59">
        <v>16</v>
      </c>
      <c r="Q77" s="156"/>
      <c r="R77" s="53" t="s">
        <v>278</v>
      </c>
      <c r="S77" s="53">
        <v>79577330.551799998</v>
      </c>
      <c r="T77" s="53">
        <v>0</v>
      </c>
      <c r="U77" s="53">
        <v>24493492.903999999</v>
      </c>
      <c r="V77" s="53">
        <v>4015485.3999000001</v>
      </c>
      <c r="W77" s="53">
        <v>3122124.7037</v>
      </c>
      <c r="X77" s="53">
        <f t="shared" si="12"/>
        <v>1561062.35185</v>
      </c>
      <c r="Y77" s="53">
        <f t="shared" si="13"/>
        <v>1561062.35185</v>
      </c>
      <c r="Z77" s="53">
        <v>72560177.239800006</v>
      </c>
      <c r="AA77" s="58">
        <f t="shared" si="15"/>
        <v>182207548.44735003</v>
      </c>
    </row>
    <row r="78" spans="1:27" ht="24.9" customHeight="1">
      <c r="A78" s="49"/>
      <c r="B78" s="162" t="s">
        <v>279</v>
      </c>
      <c r="C78" s="163"/>
      <c r="D78" s="54"/>
      <c r="E78" s="54">
        <f>SUM(E47:E77)</f>
        <v>2365588747.6094999</v>
      </c>
      <c r="F78" s="54">
        <f t="shared" ref="F78:L78" si="16">SUM(F47:F77)</f>
        <v>0</v>
      </c>
      <c r="G78" s="54">
        <f t="shared" si="16"/>
        <v>728116045.12959981</v>
      </c>
      <c r="H78" s="54">
        <f t="shared" si="16"/>
        <v>126167582.9456</v>
      </c>
      <c r="I78" s="54">
        <f t="shared" si="16"/>
        <v>92811143.782000005</v>
      </c>
      <c r="J78" s="54">
        <f t="shared" si="16"/>
        <v>46405571.891000003</v>
      </c>
      <c r="K78" s="54">
        <f t="shared" si="16"/>
        <v>46405571.891000003</v>
      </c>
      <c r="L78" s="54">
        <f t="shared" si="16"/>
        <v>2351628724.7075</v>
      </c>
      <c r="M78" s="60">
        <f t="shared" si="14"/>
        <v>5617906672.2831993</v>
      </c>
      <c r="N78" s="57"/>
      <c r="O78" s="156"/>
      <c r="P78" s="59">
        <v>17</v>
      </c>
      <c r="Q78" s="156"/>
      <c r="R78" s="53" t="s">
        <v>280</v>
      </c>
      <c r="S78" s="53">
        <v>78420977.687800005</v>
      </c>
      <c r="T78" s="53">
        <v>0</v>
      </c>
      <c r="U78" s="53">
        <v>24137573.4421</v>
      </c>
      <c r="V78" s="53">
        <v>3711244.4629000002</v>
      </c>
      <c r="W78" s="53">
        <v>3076756.5339000002</v>
      </c>
      <c r="X78" s="53">
        <f t="shared" si="12"/>
        <v>1538378.2669500001</v>
      </c>
      <c r="Y78" s="53">
        <f t="shared" si="13"/>
        <v>1538378.2669500001</v>
      </c>
      <c r="Z78" s="53">
        <v>66701731.829400003</v>
      </c>
      <c r="AA78" s="58">
        <f t="shared" si="15"/>
        <v>174509905.68915001</v>
      </c>
    </row>
    <row r="79" spans="1:27" ht="24.9" customHeight="1">
      <c r="A79" s="161">
        <v>4</v>
      </c>
      <c r="B79" s="155" t="s">
        <v>281</v>
      </c>
      <c r="C79" s="49">
        <v>1</v>
      </c>
      <c r="D79" s="53" t="s">
        <v>282</v>
      </c>
      <c r="E79" s="53">
        <v>117596152.0159</v>
      </c>
      <c r="F79" s="53">
        <v>0</v>
      </c>
      <c r="G79" s="53">
        <v>36195490.536899999</v>
      </c>
      <c r="H79" s="53">
        <v>7600374.9588000001</v>
      </c>
      <c r="I79" s="53">
        <v>4613749.2766000004</v>
      </c>
      <c r="J79" s="53">
        <v>0</v>
      </c>
      <c r="K79" s="53">
        <f t="shared" ref="K79:K120" si="17">I79-J79</f>
        <v>4613749.2766000004</v>
      </c>
      <c r="L79" s="53">
        <v>117693414.1443</v>
      </c>
      <c r="M79" s="58">
        <f t="shared" si="14"/>
        <v>283699180.9325</v>
      </c>
      <c r="N79" s="57"/>
      <c r="O79" s="156"/>
      <c r="P79" s="59">
        <v>18</v>
      </c>
      <c r="Q79" s="156"/>
      <c r="R79" s="53" t="s">
        <v>283</v>
      </c>
      <c r="S79" s="53">
        <v>81381314.489700004</v>
      </c>
      <c r="T79" s="53">
        <v>0</v>
      </c>
      <c r="U79" s="53">
        <v>25048749.8783</v>
      </c>
      <c r="V79" s="53">
        <v>4036275.3574000001</v>
      </c>
      <c r="W79" s="53">
        <v>3192901.9309999999</v>
      </c>
      <c r="X79" s="53">
        <f t="shared" si="12"/>
        <v>1596450.9654999999</v>
      </c>
      <c r="Y79" s="53">
        <f t="shared" si="13"/>
        <v>1596450.9654999999</v>
      </c>
      <c r="Z79" s="53">
        <v>72960507.426699996</v>
      </c>
      <c r="AA79" s="58">
        <f t="shared" si="15"/>
        <v>185023298.11759999</v>
      </c>
    </row>
    <row r="80" spans="1:27" ht="24.9" customHeight="1">
      <c r="A80" s="161"/>
      <c r="B80" s="156"/>
      <c r="C80" s="49">
        <v>2</v>
      </c>
      <c r="D80" s="53" t="s">
        <v>284</v>
      </c>
      <c r="E80" s="53">
        <v>77337922.457800001</v>
      </c>
      <c r="F80" s="53">
        <v>0</v>
      </c>
      <c r="G80" s="53">
        <v>23804214.6149</v>
      </c>
      <c r="H80" s="53">
        <v>5706208.9188999999</v>
      </c>
      <c r="I80" s="53">
        <v>3034264.1121</v>
      </c>
      <c r="J80" s="53">
        <v>0</v>
      </c>
      <c r="K80" s="53">
        <f t="shared" si="17"/>
        <v>3034264.1121</v>
      </c>
      <c r="L80" s="53">
        <v>81219465.387700006</v>
      </c>
      <c r="M80" s="58">
        <f t="shared" si="14"/>
        <v>191102075.4914</v>
      </c>
      <c r="N80" s="57"/>
      <c r="O80" s="156"/>
      <c r="P80" s="59">
        <v>19</v>
      </c>
      <c r="Q80" s="156"/>
      <c r="R80" s="53" t="s">
        <v>285</v>
      </c>
      <c r="S80" s="53">
        <v>98460503.434499994</v>
      </c>
      <c r="T80" s="53">
        <v>0</v>
      </c>
      <c r="U80" s="53">
        <v>30305636.359900001</v>
      </c>
      <c r="V80" s="53">
        <v>4237920.4746000003</v>
      </c>
      <c r="W80" s="53">
        <v>3862984.1938</v>
      </c>
      <c r="X80" s="53">
        <f t="shared" si="12"/>
        <v>1931492.0969</v>
      </c>
      <c r="Y80" s="53">
        <f t="shared" si="13"/>
        <v>1931492.0969</v>
      </c>
      <c r="Z80" s="53">
        <v>76843373.826900005</v>
      </c>
      <c r="AA80" s="58">
        <f t="shared" si="15"/>
        <v>211778926.19279999</v>
      </c>
    </row>
    <row r="81" spans="1:27" ht="24.9" customHeight="1">
      <c r="A81" s="161"/>
      <c r="B81" s="156"/>
      <c r="C81" s="49">
        <v>3</v>
      </c>
      <c r="D81" s="53" t="s">
        <v>286</v>
      </c>
      <c r="E81" s="53">
        <v>79558851.661599994</v>
      </c>
      <c r="F81" s="53">
        <v>0</v>
      </c>
      <c r="G81" s="53">
        <v>24487805.196600001</v>
      </c>
      <c r="H81" s="53">
        <v>5829245.2851</v>
      </c>
      <c r="I81" s="53">
        <v>3121399.7056999998</v>
      </c>
      <c r="J81" s="53">
        <v>0</v>
      </c>
      <c r="K81" s="53">
        <f t="shared" si="17"/>
        <v>3121399.7056999998</v>
      </c>
      <c r="L81" s="53">
        <v>83588646.346300006</v>
      </c>
      <c r="M81" s="58">
        <f t="shared" si="14"/>
        <v>196585948.19529998</v>
      </c>
      <c r="N81" s="57"/>
      <c r="O81" s="156"/>
      <c r="P81" s="59">
        <v>20</v>
      </c>
      <c r="Q81" s="156"/>
      <c r="R81" s="53" t="s">
        <v>287</v>
      </c>
      <c r="S81" s="53">
        <v>75660089.904899999</v>
      </c>
      <c r="T81" s="53">
        <v>0</v>
      </c>
      <c r="U81" s="53">
        <v>23287786.387800001</v>
      </c>
      <c r="V81" s="53">
        <v>3797199.5813000002</v>
      </c>
      <c r="W81" s="53">
        <v>2968436.2886999999</v>
      </c>
      <c r="X81" s="53">
        <f t="shared" si="12"/>
        <v>1484218.14435</v>
      </c>
      <c r="Y81" s="53">
        <f t="shared" si="13"/>
        <v>1484218.14435</v>
      </c>
      <c r="Z81" s="53">
        <v>68356878.484200001</v>
      </c>
      <c r="AA81" s="58">
        <f t="shared" si="15"/>
        <v>172586172.50255001</v>
      </c>
    </row>
    <row r="82" spans="1:27" ht="24.9" customHeight="1">
      <c r="A82" s="161"/>
      <c r="B82" s="156"/>
      <c r="C82" s="49">
        <v>4</v>
      </c>
      <c r="D82" s="53" t="s">
        <v>288</v>
      </c>
      <c r="E82" s="53">
        <v>96162393.104599997</v>
      </c>
      <c r="F82" s="53">
        <v>0</v>
      </c>
      <c r="G82" s="53">
        <v>29598289.8246</v>
      </c>
      <c r="H82" s="53">
        <v>6856391.4796000002</v>
      </c>
      <c r="I82" s="53">
        <v>3772820.4877999998</v>
      </c>
      <c r="J82" s="53">
        <v>0</v>
      </c>
      <c r="K82" s="53">
        <f t="shared" si="17"/>
        <v>3772820.4877999998</v>
      </c>
      <c r="L82" s="53">
        <v>103367312.4588</v>
      </c>
      <c r="M82" s="58">
        <f t="shared" si="14"/>
        <v>239757207.35539997</v>
      </c>
      <c r="N82" s="57"/>
      <c r="O82" s="157"/>
      <c r="P82" s="59">
        <v>21</v>
      </c>
      <c r="Q82" s="157"/>
      <c r="R82" s="53" t="s">
        <v>289</v>
      </c>
      <c r="S82" s="53">
        <v>90372033.037499994</v>
      </c>
      <c r="T82" s="53">
        <v>0</v>
      </c>
      <c r="U82" s="53">
        <v>27816046.7883</v>
      </c>
      <c r="V82" s="53">
        <v>4371718.7011000002</v>
      </c>
      <c r="W82" s="53">
        <v>3545642.3947999999</v>
      </c>
      <c r="X82" s="53">
        <f t="shared" si="12"/>
        <v>1772821.1973999999</v>
      </c>
      <c r="Y82" s="53">
        <f t="shared" si="13"/>
        <v>1772821.1973999999</v>
      </c>
      <c r="Z82" s="53">
        <v>79419784.529200003</v>
      </c>
      <c r="AA82" s="58">
        <f t="shared" si="15"/>
        <v>203752404.25350001</v>
      </c>
    </row>
    <row r="83" spans="1:27" ht="24.9" customHeight="1">
      <c r="A83" s="161"/>
      <c r="B83" s="156"/>
      <c r="C83" s="49">
        <v>5</v>
      </c>
      <c r="D83" s="53" t="s">
        <v>290</v>
      </c>
      <c r="E83" s="53">
        <v>73032209.050600007</v>
      </c>
      <c r="F83" s="53">
        <v>0</v>
      </c>
      <c r="G83" s="53">
        <v>22478938.181699999</v>
      </c>
      <c r="H83" s="53">
        <v>5350482.2637</v>
      </c>
      <c r="I83" s="53">
        <v>2865334.4169999999</v>
      </c>
      <c r="J83" s="53">
        <v>0</v>
      </c>
      <c r="K83" s="53">
        <f t="shared" si="17"/>
        <v>2865334.4169999999</v>
      </c>
      <c r="L83" s="53">
        <v>74369614.044100001</v>
      </c>
      <c r="M83" s="58">
        <f t="shared" si="14"/>
        <v>178096577.9571</v>
      </c>
      <c r="N83" s="57"/>
      <c r="O83" s="49"/>
      <c r="P83" s="163"/>
      <c r="Q83" s="164"/>
      <c r="R83" s="54"/>
      <c r="S83" s="54">
        <f>S62+S63+S65+S66+S67+S68+S69+S70+S71+S72+S73+S74+S75+S76+S77+S78+S79+S80+S81+S82+S64</f>
        <v>1862751588.0157998</v>
      </c>
      <c r="T83" s="54">
        <f t="shared" ref="T83:Z83" si="18">T62+T63+T65+T66+T67+T68+T69+T70+T71+T72+T73+T74+T75+T76+T77+T78+T79+T80+T81+T82+T64</f>
        <v>0</v>
      </c>
      <c r="U83" s="54">
        <f t="shared" si="18"/>
        <v>573345354.59539998</v>
      </c>
      <c r="V83" s="54">
        <f t="shared" si="18"/>
        <v>89728328.646500006</v>
      </c>
      <c r="W83" s="54">
        <f t="shared" si="18"/>
        <v>73082908.278000012</v>
      </c>
      <c r="X83" s="54">
        <f t="shared" si="18"/>
        <v>36541454.139000006</v>
      </c>
      <c r="Y83" s="54">
        <f t="shared" si="18"/>
        <v>36541454.139000006</v>
      </c>
      <c r="Z83" s="54">
        <f t="shared" si="18"/>
        <v>1627806173.4721999</v>
      </c>
      <c r="AA83" s="60">
        <f t="shared" si="15"/>
        <v>4190172898.8688998</v>
      </c>
    </row>
    <row r="84" spans="1:27" ht="24.9" customHeight="1">
      <c r="A84" s="161"/>
      <c r="B84" s="156"/>
      <c r="C84" s="49">
        <v>6</v>
      </c>
      <c r="D84" s="53" t="s">
        <v>291</v>
      </c>
      <c r="E84" s="53">
        <v>84076357.936199993</v>
      </c>
      <c r="F84" s="53">
        <v>0</v>
      </c>
      <c r="G84" s="53">
        <v>25878270.3847</v>
      </c>
      <c r="H84" s="53">
        <v>6018215.5164999999</v>
      </c>
      <c r="I84" s="53">
        <v>3298638.8495999998</v>
      </c>
      <c r="J84" s="53">
        <v>0</v>
      </c>
      <c r="K84" s="53">
        <f t="shared" si="17"/>
        <v>3298638.8495999998</v>
      </c>
      <c r="L84" s="53">
        <v>87227445.897400007</v>
      </c>
      <c r="M84" s="58">
        <f t="shared" si="14"/>
        <v>206498928.5844</v>
      </c>
      <c r="N84" s="57"/>
      <c r="O84" s="155">
        <v>22</v>
      </c>
      <c r="P84" s="59">
        <v>1</v>
      </c>
      <c r="Q84" s="50" t="s">
        <v>108</v>
      </c>
      <c r="R84" s="53" t="s">
        <v>292</v>
      </c>
      <c r="S84" s="53">
        <v>96530304.640699998</v>
      </c>
      <c r="T84" s="53">
        <f>-8911571.37</f>
        <v>-8911571.3699999992</v>
      </c>
      <c r="U84" s="53">
        <v>29711531.102400001</v>
      </c>
      <c r="V84" s="53">
        <v>4851836.9605</v>
      </c>
      <c r="W84" s="53">
        <v>3787255.0723000001</v>
      </c>
      <c r="X84" s="53">
        <f t="shared" si="12"/>
        <v>1893627.5361500001</v>
      </c>
      <c r="Y84" s="53">
        <f t="shared" ref="Y84:Y121" si="19">W84-X84</f>
        <v>1893627.5361500001</v>
      </c>
      <c r="Z84" s="53">
        <v>90751859.829899997</v>
      </c>
      <c r="AA84" s="58">
        <f t="shared" si="15"/>
        <v>214827588.69964999</v>
      </c>
    </row>
    <row r="85" spans="1:27" ht="24.9" customHeight="1">
      <c r="A85" s="161"/>
      <c r="B85" s="156"/>
      <c r="C85" s="49">
        <v>7</v>
      </c>
      <c r="D85" s="53" t="s">
        <v>293</v>
      </c>
      <c r="E85" s="53">
        <v>77919817.221300006</v>
      </c>
      <c r="F85" s="53">
        <v>0</v>
      </c>
      <c r="G85" s="53">
        <v>23983318.829</v>
      </c>
      <c r="H85" s="53">
        <v>5750575.3870999999</v>
      </c>
      <c r="I85" s="53">
        <v>3057094.0814999999</v>
      </c>
      <c r="J85" s="53">
        <v>0</v>
      </c>
      <c r="K85" s="53">
        <f t="shared" si="17"/>
        <v>3057094.0814999999</v>
      </c>
      <c r="L85" s="53">
        <v>82073783.462899998</v>
      </c>
      <c r="M85" s="58">
        <f t="shared" si="14"/>
        <v>192784588.98179999</v>
      </c>
      <c r="N85" s="57"/>
      <c r="O85" s="156"/>
      <c r="P85" s="59">
        <v>2</v>
      </c>
      <c r="Q85" s="50" t="s">
        <v>108</v>
      </c>
      <c r="R85" s="53" t="s">
        <v>294</v>
      </c>
      <c r="S85" s="53">
        <v>85354572.848299995</v>
      </c>
      <c r="T85" s="53">
        <f t="shared" ref="T85:T104" si="20">-8911571.37</f>
        <v>-8911571.3699999992</v>
      </c>
      <c r="U85" s="53">
        <v>26271698.357900001</v>
      </c>
      <c r="V85" s="53">
        <v>4154124.2396</v>
      </c>
      <c r="W85" s="53">
        <v>3348788.1360999998</v>
      </c>
      <c r="X85" s="53">
        <f t="shared" si="12"/>
        <v>1674394.0680499999</v>
      </c>
      <c r="Y85" s="53">
        <f t="shared" si="19"/>
        <v>1674394.0680499999</v>
      </c>
      <c r="Z85" s="53">
        <v>77316745.119000003</v>
      </c>
      <c r="AA85" s="58">
        <f t="shared" si="15"/>
        <v>185859963.26284999</v>
      </c>
    </row>
    <row r="86" spans="1:27" ht="24.9" customHeight="1">
      <c r="A86" s="161"/>
      <c r="B86" s="156"/>
      <c r="C86" s="49">
        <v>8</v>
      </c>
      <c r="D86" s="53" t="s">
        <v>295</v>
      </c>
      <c r="E86" s="53">
        <v>69669998.412599996</v>
      </c>
      <c r="F86" s="53">
        <v>0</v>
      </c>
      <c r="G86" s="53">
        <v>21444067.046599999</v>
      </c>
      <c r="H86" s="53">
        <v>5208743.6710999999</v>
      </c>
      <c r="I86" s="53">
        <v>2733421.9638</v>
      </c>
      <c r="J86" s="53">
        <v>0</v>
      </c>
      <c r="K86" s="53">
        <f t="shared" si="17"/>
        <v>2733421.9638</v>
      </c>
      <c r="L86" s="53">
        <v>71640304.123300001</v>
      </c>
      <c r="M86" s="58">
        <f t="shared" si="14"/>
        <v>170696535.21740001</v>
      </c>
      <c r="N86" s="57"/>
      <c r="O86" s="156"/>
      <c r="P86" s="59">
        <v>3</v>
      </c>
      <c r="Q86" s="50" t="s">
        <v>108</v>
      </c>
      <c r="R86" s="53" t="s">
        <v>296</v>
      </c>
      <c r="S86" s="53">
        <v>107721607.38</v>
      </c>
      <c r="T86" s="53">
        <f t="shared" si="20"/>
        <v>-8911571.3699999992</v>
      </c>
      <c r="U86" s="53">
        <v>33156156.504299998</v>
      </c>
      <c r="V86" s="53">
        <v>5421018.8263999997</v>
      </c>
      <c r="W86" s="53">
        <v>4226332.9165000003</v>
      </c>
      <c r="X86" s="53">
        <f t="shared" si="12"/>
        <v>2113166.4582500001</v>
      </c>
      <c r="Y86" s="53">
        <f t="shared" si="19"/>
        <v>2113166.4582500001</v>
      </c>
      <c r="Z86" s="53">
        <v>101711992.03290001</v>
      </c>
      <c r="AA86" s="58">
        <f t="shared" si="15"/>
        <v>241212369.83184999</v>
      </c>
    </row>
    <row r="87" spans="1:27" ht="24.9" customHeight="1">
      <c r="A87" s="161"/>
      <c r="B87" s="156"/>
      <c r="C87" s="49">
        <v>9</v>
      </c>
      <c r="D87" s="53" t="s">
        <v>297</v>
      </c>
      <c r="E87" s="53">
        <v>77381593.105700001</v>
      </c>
      <c r="F87" s="53">
        <v>0</v>
      </c>
      <c r="G87" s="53">
        <v>23817656.215500001</v>
      </c>
      <c r="H87" s="53">
        <v>5749011.7725999998</v>
      </c>
      <c r="I87" s="53">
        <v>3035977.4797</v>
      </c>
      <c r="J87" s="53">
        <v>0</v>
      </c>
      <c r="K87" s="53">
        <f t="shared" si="17"/>
        <v>3035977.4797</v>
      </c>
      <c r="L87" s="53">
        <v>82043674.595899999</v>
      </c>
      <c r="M87" s="58">
        <f t="shared" si="14"/>
        <v>192027913.16939998</v>
      </c>
      <c r="N87" s="57"/>
      <c r="O87" s="156"/>
      <c r="P87" s="59">
        <v>4</v>
      </c>
      <c r="Q87" s="50" t="s">
        <v>108</v>
      </c>
      <c r="R87" s="53" t="s">
        <v>298</v>
      </c>
      <c r="S87" s="53">
        <v>85292865.469099998</v>
      </c>
      <c r="T87" s="53">
        <f t="shared" si="20"/>
        <v>-8911571.3699999992</v>
      </c>
      <c r="U87" s="53">
        <v>26252705.144099999</v>
      </c>
      <c r="V87" s="53">
        <v>4308494.0416999999</v>
      </c>
      <c r="W87" s="53">
        <v>3346367.1184</v>
      </c>
      <c r="X87" s="53">
        <f t="shared" si="12"/>
        <v>1673183.5592</v>
      </c>
      <c r="Y87" s="53">
        <f t="shared" si="19"/>
        <v>1673183.5592</v>
      </c>
      <c r="Z87" s="53">
        <v>80289280.859099999</v>
      </c>
      <c r="AA87" s="58">
        <f t="shared" si="15"/>
        <v>188904957.70319998</v>
      </c>
    </row>
    <row r="88" spans="1:27" ht="24.9" customHeight="1">
      <c r="A88" s="161"/>
      <c r="B88" s="156"/>
      <c r="C88" s="49">
        <v>10</v>
      </c>
      <c r="D88" s="53" t="s">
        <v>299</v>
      </c>
      <c r="E88" s="53">
        <v>122420469.7792</v>
      </c>
      <c r="F88" s="53">
        <v>0</v>
      </c>
      <c r="G88" s="53">
        <v>37680390.722400002</v>
      </c>
      <c r="H88" s="53">
        <v>8129828.7884</v>
      </c>
      <c r="I88" s="53">
        <v>4803025.8151000002</v>
      </c>
      <c r="J88" s="53">
        <v>0</v>
      </c>
      <c r="K88" s="53">
        <f t="shared" si="17"/>
        <v>4803025.8151000002</v>
      </c>
      <c r="L88" s="53">
        <v>127888545.6374</v>
      </c>
      <c r="M88" s="58">
        <f t="shared" si="14"/>
        <v>300922260.74250001</v>
      </c>
      <c r="N88" s="57"/>
      <c r="O88" s="156"/>
      <c r="P88" s="59">
        <v>5</v>
      </c>
      <c r="Q88" s="50" t="s">
        <v>108</v>
      </c>
      <c r="R88" s="53" t="s">
        <v>300</v>
      </c>
      <c r="S88" s="53">
        <v>116621839.76890001</v>
      </c>
      <c r="T88" s="53">
        <f t="shared" si="20"/>
        <v>-8911571.3699999992</v>
      </c>
      <c r="U88" s="53">
        <v>35895602.2403</v>
      </c>
      <c r="V88" s="53">
        <v>5359513.7462999998</v>
      </c>
      <c r="W88" s="53">
        <v>4575523.2603000002</v>
      </c>
      <c r="X88" s="53">
        <f t="shared" si="12"/>
        <v>2287761.6301500001</v>
      </c>
      <c r="Y88" s="53">
        <f t="shared" si="19"/>
        <v>2287761.6301500001</v>
      </c>
      <c r="Z88" s="53">
        <v>100527653.8626</v>
      </c>
      <c r="AA88" s="58">
        <f t="shared" si="15"/>
        <v>251780799.87825</v>
      </c>
    </row>
    <row r="89" spans="1:27" ht="24.9" customHeight="1">
      <c r="A89" s="161"/>
      <c r="B89" s="156"/>
      <c r="C89" s="49">
        <v>11</v>
      </c>
      <c r="D89" s="53" t="s">
        <v>301</v>
      </c>
      <c r="E89" s="53">
        <v>85082374.335600004</v>
      </c>
      <c r="F89" s="53">
        <v>0</v>
      </c>
      <c r="G89" s="53">
        <v>26187917.056200001</v>
      </c>
      <c r="H89" s="53">
        <v>6180988.6542999996</v>
      </c>
      <c r="I89" s="53">
        <v>3338108.7418</v>
      </c>
      <c r="J89" s="53">
        <v>0</v>
      </c>
      <c r="K89" s="53">
        <f t="shared" si="17"/>
        <v>3338108.7418</v>
      </c>
      <c r="L89" s="53">
        <v>90361795.771799996</v>
      </c>
      <c r="M89" s="58">
        <f t="shared" si="14"/>
        <v>211151184.55970001</v>
      </c>
      <c r="N89" s="57"/>
      <c r="O89" s="156"/>
      <c r="P89" s="59">
        <v>6</v>
      </c>
      <c r="Q89" s="50" t="s">
        <v>108</v>
      </c>
      <c r="R89" s="53" t="s">
        <v>302</v>
      </c>
      <c r="S89" s="53">
        <v>90674333.927900001</v>
      </c>
      <c r="T89" s="53">
        <f t="shared" si="20"/>
        <v>-8911571.3699999992</v>
      </c>
      <c r="U89" s="53">
        <v>27909093.447000001</v>
      </c>
      <c r="V89" s="53">
        <v>4204858.7241000002</v>
      </c>
      <c r="W89" s="53">
        <v>3557502.8212000001</v>
      </c>
      <c r="X89" s="53">
        <f t="shared" si="12"/>
        <v>1778751.4106000001</v>
      </c>
      <c r="Y89" s="53">
        <f t="shared" si="19"/>
        <v>1778751.4106000001</v>
      </c>
      <c r="Z89" s="53">
        <v>78293685.339599997</v>
      </c>
      <c r="AA89" s="58">
        <f t="shared" si="15"/>
        <v>193949151.47920001</v>
      </c>
    </row>
    <row r="90" spans="1:27" ht="24.9" customHeight="1">
      <c r="A90" s="161"/>
      <c r="B90" s="156"/>
      <c r="C90" s="49">
        <v>12</v>
      </c>
      <c r="D90" s="53" t="s">
        <v>303</v>
      </c>
      <c r="E90" s="53">
        <v>104021744.9945</v>
      </c>
      <c r="F90" s="53">
        <v>0</v>
      </c>
      <c r="G90" s="53">
        <v>32017357.898499999</v>
      </c>
      <c r="H90" s="53">
        <v>7006253.8792000003</v>
      </c>
      <c r="I90" s="53">
        <v>4081173.0868000002</v>
      </c>
      <c r="J90" s="53">
        <v>0</v>
      </c>
      <c r="K90" s="53">
        <f t="shared" si="17"/>
        <v>4081173.0868000002</v>
      </c>
      <c r="L90" s="53">
        <v>106253053.92309999</v>
      </c>
      <c r="M90" s="58">
        <f t="shared" si="14"/>
        <v>253379583.78210002</v>
      </c>
      <c r="N90" s="57"/>
      <c r="O90" s="156"/>
      <c r="P90" s="59">
        <v>7</v>
      </c>
      <c r="Q90" s="50" t="s">
        <v>108</v>
      </c>
      <c r="R90" s="53" t="s">
        <v>304</v>
      </c>
      <c r="S90" s="53">
        <v>76084000.9384</v>
      </c>
      <c r="T90" s="53">
        <f t="shared" si="20"/>
        <v>-8911571.3699999992</v>
      </c>
      <c r="U90" s="53">
        <v>23418264.022799999</v>
      </c>
      <c r="V90" s="53">
        <v>3782822.5868000002</v>
      </c>
      <c r="W90" s="53">
        <v>2985067.9487999999</v>
      </c>
      <c r="X90" s="53">
        <f t="shared" si="12"/>
        <v>1492533.9743999999</v>
      </c>
      <c r="Y90" s="53">
        <f t="shared" si="19"/>
        <v>1492533.9743999999</v>
      </c>
      <c r="Z90" s="53">
        <v>70166982.547099993</v>
      </c>
      <c r="AA90" s="58">
        <f t="shared" si="15"/>
        <v>166033032.69949996</v>
      </c>
    </row>
    <row r="91" spans="1:27" ht="24.9" customHeight="1">
      <c r="A91" s="161"/>
      <c r="B91" s="156"/>
      <c r="C91" s="49">
        <v>13</v>
      </c>
      <c r="D91" s="53" t="s">
        <v>305</v>
      </c>
      <c r="E91" s="53">
        <v>76429431.713799998</v>
      </c>
      <c r="F91" s="53">
        <v>0</v>
      </c>
      <c r="G91" s="53">
        <v>23524585.838199999</v>
      </c>
      <c r="H91" s="53">
        <v>5663703.0646000002</v>
      </c>
      <c r="I91" s="53">
        <v>2998620.5265000002</v>
      </c>
      <c r="J91" s="53">
        <v>0</v>
      </c>
      <c r="K91" s="53">
        <f t="shared" si="17"/>
        <v>2998620.5265000002</v>
      </c>
      <c r="L91" s="53">
        <v>80400975.1822</v>
      </c>
      <c r="M91" s="58">
        <f t="shared" si="14"/>
        <v>189017316.32530001</v>
      </c>
      <c r="N91" s="57"/>
      <c r="O91" s="156"/>
      <c r="P91" s="59">
        <v>8</v>
      </c>
      <c r="Q91" s="50" t="s">
        <v>108</v>
      </c>
      <c r="R91" s="53" t="s">
        <v>306</v>
      </c>
      <c r="S91" s="53">
        <v>89155357.547900006</v>
      </c>
      <c r="T91" s="53">
        <f t="shared" si="20"/>
        <v>-8911571.3699999992</v>
      </c>
      <c r="U91" s="53">
        <v>27441560.332699999</v>
      </c>
      <c r="V91" s="53">
        <v>4378612.1041999999</v>
      </c>
      <c r="W91" s="53">
        <v>3497907.5364000001</v>
      </c>
      <c r="X91" s="53">
        <f t="shared" si="12"/>
        <v>1748953.7682</v>
      </c>
      <c r="Y91" s="53">
        <f t="shared" si="19"/>
        <v>1748953.7682</v>
      </c>
      <c r="Z91" s="53">
        <v>81639470.106900007</v>
      </c>
      <c r="AA91" s="58">
        <f t="shared" si="15"/>
        <v>195452382.48989999</v>
      </c>
    </row>
    <row r="92" spans="1:27" ht="24.9" customHeight="1">
      <c r="A92" s="161"/>
      <c r="B92" s="156"/>
      <c r="C92" s="49">
        <v>14</v>
      </c>
      <c r="D92" s="53" t="s">
        <v>307</v>
      </c>
      <c r="E92" s="53">
        <v>75780236.331499994</v>
      </c>
      <c r="F92" s="53">
        <v>0</v>
      </c>
      <c r="G92" s="53">
        <v>23324766.839699998</v>
      </c>
      <c r="H92" s="53">
        <v>5743229.0197000001</v>
      </c>
      <c r="I92" s="53">
        <v>2973150.0951</v>
      </c>
      <c r="J92" s="53">
        <v>0</v>
      </c>
      <c r="K92" s="53">
        <f t="shared" si="17"/>
        <v>2973150.0951</v>
      </c>
      <c r="L92" s="53">
        <v>81932322.249799997</v>
      </c>
      <c r="M92" s="58">
        <f t="shared" si="14"/>
        <v>189753704.53579998</v>
      </c>
      <c r="N92" s="57"/>
      <c r="O92" s="156"/>
      <c r="P92" s="59">
        <v>9</v>
      </c>
      <c r="Q92" s="50" t="s">
        <v>108</v>
      </c>
      <c r="R92" s="53" t="s">
        <v>308</v>
      </c>
      <c r="S92" s="53">
        <v>87435005.331300005</v>
      </c>
      <c r="T92" s="53">
        <f t="shared" si="20"/>
        <v>-8911571.3699999992</v>
      </c>
      <c r="U92" s="53">
        <v>26912044.771899998</v>
      </c>
      <c r="V92" s="53">
        <v>4133229.4588000001</v>
      </c>
      <c r="W92" s="53">
        <v>3430411.5030999999</v>
      </c>
      <c r="X92" s="53">
        <f t="shared" si="12"/>
        <v>1715205.7515499999</v>
      </c>
      <c r="Y92" s="53">
        <f t="shared" si="19"/>
        <v>1715205.7515499999</v>
      </c>
      <c r="Z92" s="53">
        <v>76914396.460600004</v>
      </c>
      <c r="AA92" s="58">
        <f t="shared" si="15"/>
        <v>188198310.40415001</v>
      </c>
    </row>
    <row r="93" spans="1:27" ht="24.9" customHeight="1">
      <c r="A93" s="161"/>
      <c r="B93" s="156"/>
      <c r="C93" s="49">
        <v>15</v>
      </c>
      <c r="D93" s="53" t="s">
        <v>309</v>
      </c>
      <c r="E93" s="53">
        <v>90952877.281399995</v>
      </c>
      <c r="F93" s="53">
        <v>0</v>
      </c>
      <c r="G93" s="53">
        <v>27994827.658199999</v>
      </c>
      <c r="H93" s="53">
        <v>6407887.4551999997</v>
      </c>
      <c r="I93" s="53">
        <v>3568431.1480999999</v>
      </c>
      <c r="J93" s="53">
        <v>0</v>
      </c>
      <c r="K93" s="53">
        <f t="shared" si="17"/>
        <v>3568431.1480999999</v>
      </c>
      <c r="L93" s="53">
        <v>94730945.604900002</v>
      </c>
      <c r="M93" s="58">
        <f t="shared" si="14"/>
        <v>223654969.1478</v>
      </c>
      <c r="N93" s="57"/>
      <c r="O93" s="156"/>
      <c r="P93" s="59">
        <v>10</v>
      </c>
      <c r="Q93" s="50" t="s">
        <v>108</v>
      </c>
      <c r="R93" s="53" t="s">
        <v>310</v>
      </c>
      <c r="S93" s="53">
        <v>92438637.658800006</v>
      </c>
      <c r="T93" s="53">
        <f t="shared" si="20"/>
        <v>-8911571.3699999992</v>
      </c>
      <c r="U93" s="53">
        <v>28452137.057799999</v>
      </c>
      <c r="V93" s="53">
        <v>4356127.5032000002</v>
      </c>
      <c r="W93" s="53">
        <v>3626723.2415</v>
      </c>
      <c r="X93" s="53">
        <f t="shared" si="12"/>
        <v>1813361.62075</v>
      </c>
      <c r="Y93" s="53">
        <f t="shared" si="19"/>
        <v>1813361.62075</v>
      </c>
      <c r="Z93" s="53">
        <v>81206507.963599995</v>
      </c>
      <c r="AA93" s="58">
        <f t="shared" si="15"/>
        <v>199355200.43414998</v>
      </c>
    </row>
    <row r="94" spans="1:27" ht="24.9" customHeight="1">
      <c r="A94" s="161"/>
      <c r="B94" s="156"/>
      <c r="C94" s="49">
        <v>16</v>
      </c>
      <c r="D94" s="53" t="s">
        <v>311</v>
      </c>
      <c r="E94" s="53">
        <v>86908047.968400002</v>
      </c>
      <c r="F94" s="53">
        <v>0</v>
      </c>
      <c r="G94" s="53">
        <v>26749850.006900001</v>
      </c>
      <c r="H94" s="53">
        <v>6304994.6360999998</v>
      </c>
      <c r="I94" s="53">
        <v>3409736.9391999999</v>
      </c>
      <c r="J94" s="53">
        <v>0</v>
      </c>
      <c r="K94" s="53">
        <f t="shared" si="17"/>
        <v>3409736.9391999999</v>
      </c>
      <c r="L94" s="53">
        <v>92749647.592099994</v>
      </c>
      <c r="M94" s="58">
        <f t="shared" si="14"/>
        <v>216122277.14269999</v>
      </c>
      <c r="N94" s="57"/>
      <c r="O94" s="156"/>
      <c r="P94" s="59">
        <v>11</v>
      </c>
      <c r="Q94" s="50" t="s">
        <v>108</v>
      </c>
      <c r="R94" s="53" t="s">
        <v>108</v>
      </c>
      <c r="S94" s="53">
        <v>81372681.032299995</v>
      </c>
      <c r="T94" s="53">
        <f t="shared" si="20"/>
        <v>-8911571.3699999992</v>
      </c>
      <c r="U94" s="53">
        <v>25046092.544500001</v>
      </c>
      <c r="V94" s="53">
        <v>4098035.0307</v>
      </c>
      <c r="W94" s="53">
        <v>3192563.2072999999</v>
      </c>
      <c r="X94" s="53">
        <f t="shared" si="12"/>
        <v>1596281.6036499999</v>
      </c>
      <c r="Y94" s="53">
        <f t="shared" si="19"/>
        <v>1596281.6036499999</v>
      </c>
      <c r="Z94" s="53">
        <v>76236694.644400001</v>
      </c>
      <c r="AA94" s="58">
        <f t="shared" si="15"/>
        <v>179438213.48554999</v>
      </c>
    </row>
    <row r="95" spans="1:27" ht="24.9" customHeight="1">
      <c r="A95" s="161"/>
      <c r="B95" s="156"/>
      <c r="C95" s="49">
        <v>17</v>
      </c>
      <c r="D95" s="53" t="s">
        <v>312</v>
      </c>
      <c r="E95" s="53">
        <v>72804938.852699995</v>
      </c>
      <c r="F95" s="53">
        <v>0</v>
      </c>
      <c r="G95" s="53">
        <v>22408985.584199999</v>
      </c>
      <c r="H95" s="53">
        <v>5458223.1611000001</v>
      </c>
      <c r="I95" s="53">
        <v>2856417.7330999998</v>
      </c>
      <c r="J95" s="53">
        <v>0</v>
      </c>
      <c r="K95" s="53">
        <f t="shared" si="17"/>
        <v>2856417.7330999998</v>
      </c>
      <c r="L95" s="53">
        <v>76444266.365199998</v>
      </c>
      <c r="M95" s="58">
        <f t="shared" si="14"/>
        <v>179972831.69629997</v>
      </c>
      <c r="N95" s="57"/>
      <c r="O95" s="156"/>
      <c r="P95" s="59">
        <v>12</v>
      </c>
      <c r="Q95" s="50" t="s">
        <v>108</v>
      </c>
      <c r="R95" s="53" t="s">
        <v>313</v>
      </c>
      <c r="S95" s="53">
        <v>103889094.27420001</v>
      </c>
      <c r="T95" s="53">
        <f t="shared" si="20"/>
        <v>-8911571.3699999992</v>
      </c>
      <c r="U95" s="53">
        <v>31976528.689300001</v>
      </c>
      <c r="V95" s="53">
        <v>4791275.2900999999</v>
      </c>
      <c r="W95" s="53">
        <v>4075968.6889</v>
      </c>
      <c r="X95" s="53">
        <f t="shared" si="12"/>
        <v>2037984.34445</v>
      </c>
      <c r="Y95" s="53">
        <f t="shared" si="19"/>
        <v>2037984.34445</v>
      </c>
      <c r="Z95" s="53">
        <v>89585687.903400004</v>
      </c>
      <c r="AA95" s="58">
        <f t="shared" si="15"/>
        <v>223368999.13145</v>
      </c>
    </row>
    <row r="96" spans="1:27" ht="24.9" customHeight="1">
      <c r="A96" s="161"/>
      <c r="B96" s="156"/>
      <c r="C96" s="49">
        <v>18</v>
      </c>
      <c r="D96" s="53" t="s">
        <v>314</v>
      </c>
      <c r="E96" s="53">
        <v>75439176.582100004</v>
      </c>
      <c r="F96" s="53">
        <v>0</v>
      </c>
      <c r="G96" s="53">
        <v>23219790.403700002</v>
      </c>
      <c r="H96" s="53">
        <v>5560600.5988999996</v>
      </c>
      <c r="I96" s="53">
        <v>2959769.0096</v>
      </c>
      <c r="J96" s="53">
        <v>0</v>
      </c>
      <c r="K96" s="53">
        <f t="shared" si="17"/>
        <v>2959769.0096</v>
      </c>
      <c r="L96" s="53">
        <v>78415640.226300001</v>
      </c>
      <c r="M96" s="58">
        <f t="shared" si="14"/>
        <v>185594976.8206</v>
      </c>
      <c r="N96" s="57"/>
      <c r="O96" s="156"/>
      <c r="P96" s="59">
        <v>13</v>
      </c>
      <c r="Q96" s="50" t="s">
        <v>108</v>
      </c>
      <c r="R96" s="53" t="s">
        <v>315</v>
      </c>
      <c r="S96" s="53">
        <v>68573002.480499998</v>
      </c>
      <c r="T96" s="53">
        <f t="shared" si="20"/>
        <v>-8911571.3699999992</v>
      </c>
      <c r="U96" s="53">
        <v>21106417.342900001</v>
      </c>
      <c r="V96" s="53">
        <v>3470291.8727000002</v>
      </c>
      <c r="W96" s="53">
        <v>2690382.5946999998</v>
      </c>
      <c r="X96" s="53">
        <f t="shared" si="12"/>
        <v>1345191.2973499999</v>
      </c>
      <c r="Y96" s="53">
        <f t="shared" si="19"/>
        <v>1345191.2973499999</v>
      </c>
      <c r="Z96" s="53">
        <v>64148909.679799996</v>
      </c>
      <c r="AA96" s="58">
        <f t="shared" si="15"/>
        <v>149732241.30325001</v>
      </c>
    </row>
    <row r="97" spans="1:27" ht="24.9" customHeight="1">
      <c r="A97" s="161"/>
      <c r="B97" s="156"/>
      <c r="C97" s="49">
        <v>19</v>
      </c>
      <c r="D97" s="53" t="s">
        <v>316</v>
      </c>
      <c r="E97" s="53">
        <v>81467905.291099995</v>
      </c>
      <c r="F97" s="53">
        <v>0</v>
      </c>
      <c r="G97" s="53">
        <v>25075402.0814</v>
      </c>
      <c r="H97" s="53">
        <v>5872825.5784</v>
      </c>
      <c r="I97" s="53">
        <v>3196299.2211000002</v>
      </c>
      <c r="J97" s="53">
        <v>0</v>
      </c>
      <c r="K97" s="53">
        <f t="shared" si="17"/>
        <v>3196299.2211000002</v>
      </c>
      <c r="L97" s="53">
        <v>84427825.885000005</v>
      </c>
      <c r="M97" s="58">
        <f t="shared" si="14"/>
        <v>200040258.05700001</v>
      </c>
      <c r="N97" s="57"/>
      <c r="O97" s="156"/>
      <c r="P97" s="59">
        <v>14</v>
      </c>
      <c r="Q97" s="50" t="s">
        <v>108</v>
      </c>
      <c r="R97" s="53" t="s">
        <v>317</v>
      </c>
      <c r="S97" s="53">
        <v>99694849.318700001</v>
      </c>
      <c r="T97" s="53">
        <f t="shared" si="20"/>
        <v>-8911571.3699999992</v>
      </c>
      <c r="U97" s="53">
        <v>30685561.6721</v>
      </c>
      <c r="V97" s="53">
        <v>4764265.8158999998</v>
      </c>
      <c r="W97" s="53">
        <v>3911412.3297999999</v>
      </c>
      <c r="X97" s="53">
        <f t="shared" si="12"/>
        <v>1955706.1649</v>
      </c>
      <c r="Y97" s="53">
        <f t="shared" si="19"/>
        <v>1955706.1649</v>
      </c>
      <c r="Z97" s="53">
        <v>89065595.072400004</v>
      </c>
      <c r="AA97" s="58">
        <f t="shared" si="15"/>
        <v>217254406.67399999</v>
      </c>
    </row>
    <row r="98" spans="1:27" ht="24.9" customHeight="1">
      <c r="A98" s="161"/>
      <c r="B98" s="156"/>
      <c r="C98" s="49">
        <v>20</v>
      </c>
      <c r="D98" s="53" t="s">
        <v>318</v>
      </c>
      <c r="E98" s="53">
        <v>82443460.256600007</v>
      </c>
      <c r="F98" s="53">
        <v>0</v>
      </c>
      <c r="G98" s="53">
        <v>25375672.880399998</v>
      </c>
      <c r="H98" s="53">
        <v>6002046.5201000003</v>
      </c>
      <c r="I98" s="53">
        <v>3234573.9940999998</v>
      </c>
      <c r="J98" s="53">
        <v>0</v>
      </c>
      <c r="K98" s="53">
        <f t="shared" si="17"/>
        <v>3234573.9940999998</v>
      </c>
      <c r="L98" s="53">
        <v>86916096.663800001</v>
      </c>
      <c r="M98" s="58">
        <f t="shared" si="14"/>
        <v>203971850.315</v>
      </c>
      <c r="N98" s="57"/>
      <c r="O98" s="156"/>
      <c r="P98" s="59">
        <v>15</v>
      </c>
      <c r="Q98" s="50" t="s">
        <v>108</v>
      </c>
      <c r="R98" s="53" t="s">
        <v>319</v>
      </c>
      <c r="S98" s="53">
        <v>66572269.4978</v>
      </c>
      <c r="T98" s="53">
        <f t="shared" si="20"/>
        <v>-8911571.3699999992</v>
      </c>
      <c r="U98" s="53">
        <v>20490602.024999999</v>
      </c>
      <c r="V98" s="53">
        <v>3431725.628</v>
      </c>
      <c r="W98" s="53">
        <v>2611886.1455999999</v>
      </c>
      <c r="X98" s="53">
        <f t="shared" si="12"/>
        <v>1305943.0728</v>
      </c>
      <c r="Y98" s="53">
        <f t="shared" si="19"/>
        <v>1305943.0728</v>
      </c>
      <c r="Z98" s="53">
        <v>63406280.3627</v>
      </c>
      <c r="AA98" s="58">
        <f t="shared" si="15"/>
        <v>146295249.21630001</v>
      </c>
    </row>
    <row r="99" spans="1:27" ht="24.9" customHeight="1">
      <c r="A99" s="161"/>
      <c r="B99" s="157"/>
      <c r="C99" s="49">
        <v>21</v>
      </c>
      <c r="D99" s="53" t="s">
        <v>320</v>
      </c>
      <c r="E99" s="53">
        <v>79157862.477699995</v>
      </c>
      <c r="F99" s="53">
        <v>0</v>
      </c>
      <c r="G99" s="53">
        <v>24364382.789000001</v>
      </c>
      <c r="H99" s="53">
        <v>5834600.0093999999</v>
      </c>
      <c r="I99" s="53">
        <v>3105667.358</v>
      </c>
      <c r="J99" s="53">
        <v>0</v>
      </c>
      <c r="K99" s="53">
        <f t="shared" si="17"/>
        <v>3105667.358</v>
      </c>
      <c r="L99" s="53">
        <v>83691756.600299999</v>
      </c>
      <c r="M99" s="58">
        <f t="shared" si="14"/>
        <v>196154269.23439997</v>
      </c>
      <c r="N99" s="57"/>
      <c r="O99" s="156"/>
      <c r="P99" s="59">
        <v>16</v>
      </c>
      <c r="Q99" s="50" t="s">
        <v>108</v>
      </c>
      <c r="R99" s="53" t="s">
        <v>321</v>
      </c>
      <c r="S99" s="53">
        <v>96514618.796599999</v>
      </c>
      <c r="T99" s="53">
        <f t="shared" si="20"/>
        <v>-8911571.3699999992</v>
      </c>
      <c r="U99" s="53">
        <v>29706703.0803</v>
      </c>
      <c r="V99" s="53">
        <v>4832663.0290999999</v>
      </c>
      <c r="W99" s="53">
        <v>3786639.6562999999</v>
      </c>
      <c r="X99" s="53">
        <f t="shared" si="12"/>
        <v>1893319.82815</v>
      </c>
      <c r="Y99" s="53">
        <f t="shared" si="19"/>
        <v>1893319.82815</v>
      </c>
      <c r="Z99" s="53">
        <v>90382647.745900005</v>
      </c>
      <c r="AA99" s="58">
        <f t="shared" si="15"/>
        <v>214418381.11005002</v>
      </c>
    </row>
    <row r="100" spans="1:27" ht="24.9" customHeight="1">
      <c r="A100" s="49"/>
      <c r="B100" s="162" t="s">
        <v>322</v>
      </c>
      <c r="C100" s="163"/>
      <c r="D100" s="54"/>
      <c r="E100" s="54">
        <f>SUM(E79:E99)</f>
        <v>1785643820.8309</v>
      </c>
      <c r="F100" s="54">
        <f t="shared" ref="F100:L100" si="21">SUM(F79:F99)</f>
        <v>0</v>
      </c>
      <c r="G100" s="54">
        <f t="shared" si="21"/>
        <v>549611980.58930004</v>
      </c>
      <c r="H100" s="54">
        <f t="shared" si="21"/>
        <v>128234430.6188</v>
      </c>
      <c r="I100" s="54">
        <f t="shared" si="21"/>
        <v>70057674.042300001</v>
      </c>
      <c r="J100" s="54">
        <f t="shared" si="21"/>
        <v>0</v>
      </c>
      <c r="K100" s="54">
        <f t="shared" si="21"/>
        <v>70057674.042300001</v>
      </c>
      <c r="L100" s="54">
        <f t="shared" si="21"/>
        <v>1867436532.1626003</v>
      </c>
      <c r="M100" s="60">
        <f t="shared" si="14"/>
        <v>4400984438.2439003</v>
      </c>
      <c r="N100" s="57"/>
      <c r="O100" s="156"/>
      <c r="P100" s="59">
        <v>17</v>
      </c>
      <c r="Q100" s="50" t="s">
        <v>108</v>
      </c>
      <c r="R100" s="53" t="s">
        <v>323</v>
      </c>
      <c r="S100" s="53">
        <v>120707167.57430001</v>
      </c>
      <c r="T100" s="53">
        <f t="shared" si="20"/>
        <v>-8911571.3699999992</v>
      </c>
      <c r="U100" s="53">
        <v>37153045.119000003</v>
      </c>
      <c r="V100" s="53">
        <v>5883176.0876000002</v>
      </c>
      <c r="W100" s="53">
        <v>4735806.3808000004</v>
      </c>
      <c r="X100" s="53">
        <f t="shared" si="12"/>
        <v>2367903.1904000002</v>
      </c>
      <c r="Y100" s="53">
        <f t="shared" si="19"/>
        <v>2367903.1904000002</v>
      </c>
      <c r="Z100" s="53">
        <v>110611264.8036</v>
      </c>
      <c r="AA100" s="58">
        <f t="shared" si="15"/>
        <v>267810985.40490001</v>
      </c>
    </row>
    <row r="101" spans="1:27" ht="24.9" customHeight="1">
      <c r="A101" s="161">
        <v>5</v>
      </c>
      <c r="B101" s="155" t="s">
        <v>324</v>
      </c>
      <c r="C101" s="49">
        <v>1</v>
      </c>
      <c r="D101" s="53" t="s">
        <v>325</v>
      </c>
      <c r="E101" s="53">
        <v>133468713.89560001</v>
      </c>
      <c r="F101" s="53">
        <v>0</v>
      </c>
      <c r="G101" s="53">
        <v>41080983.416199997</v>
      </c>
      <c r="H101" s="53">
        <v>5905416.6714000003</v>
      </c>
      <c r="I101" s="53">
        <v>5236490.9194</v>
      </c>
      <c r="J101" s="53">
        <v>0</v>
      </c>
      <c r="K101" s="53">
        <f t="shared" si="17"/>
        <v>5236490.9194</v>
      </c>
      <c r="L101" s="53">
        <v>107369461.3295</v>
      </c>
      <c r="M101" s="58">
        <f t="shared" si="14"/>
        <v>293061066.23210001</v>
      </c>
      <c r="N101" s="57"/>
      <c r="O101" s="156"/>
      <c r="P101" s="59">
        <v>18</v>
      </c>
      <c r="Q101" s="50" t="s">
        <v>108</v>
      </c>
      <c r="R101" s="53" t="s">
        <v>326</v>
      </c>
      <c r="S101" s="53">
        <v>91179358.7623</v>
      </c>
      <c r="T101" s="53">
        <f t="shared" si="20"/>
        <v>-8911571.3699999992</v>
      </c>
      <c r="U101" s="53">
        <v>28064537.492600001</v>
      </c>
      <c r="V101" s="53">
        <v>4484588.4759</v>
      </c>
      <c r="W101" s="53">
        <v>3577316.8876999998</v>
      </c>
      <c r="X101" s="53">
        <f t="shared" si="12"/>
        <v>1788658.4438499999</v>
      </c>
      <c r="Y101" s="53">
        <f t="shared" si="19"/>
        <v>1788658.4438499999</v>
      </c>
      <c r="Z101" s="53">
        <v>83680144.823899999</v>
      </c>
      <c r="AA101" s="58">
        <f t="shared" si="15"/>
        <v>200285716.62854999</v>
      </c>
    </row>
    <row r="102" spans="1:27" ht="24.9" customHeight="1">
      <c r="A102" s="161"/>
      <c r="B102" s="156"/>
      <c r="C102" s="49">
        <v>2</v>
      </c>
      <c r="D102" s="53" t="s">
        <v>91</v>
      </c>
      <c r="E102" s="53">
        <v>161177529.1376</v>
      </c>
      <c r="F102" s="53">
        <v>0</v>
      </c>
      <c r="G102" s="53">
        <v>49609614.180799998</v>
      </c>
      <c r="H102" s="53">
        <v>7341373.7949999999</v>
      </c>
      <c r="I102" s="53">
        <v>6323614.2994999997</v>
      </c>
      <c r="J102" s="53">
        <v>0</v>
      </c>
      <c r="K102" s="53">
        <f t="shared" si="17"/>
        <v>6323614.2994999997</v>
      </c>
      <c r="L102" s="53">
        <v>135020166.40979999</v>
      </c>
      <c r="M102" s="58">
        <f t="shared" si="14"/>
        <v>359472297.82269996</v>
      </c>
      <c r="N102" s="57"/>
      <c r="O102" s="156"/>
      <c r="P102" s="59">
        <v>19</v>
      </c>
      <c r="Q102" s="50" t="s">
        <v>108</v>
      </c>
      <c r="R102" s="53" t="s">
        <v>327</v>
      </c>
      <c r="S102" s="53">
        <v>86332806.018900007</v>
      </c>
      <c r="T102" s="53">
        <f t="shared" si="20"/>
        <v>-8911571.3699999992</v>
      </c>
      <c r="U102" s="53">
        <v>26572793.4947</v>
      </c>
      <c r="V102" s="53">
        <v>4032537.9293</v>
      </c>
      <c r="W102" s="53">
        <v>3387167.9854000001</v>
      </c>
      <c r="X102" s="53">
        <f t="shared" si="12"/>
        <v>1693583.9927000001</v>
      </c>
      <c r="Y102" s="53">
        <f t="shared" si="19"/>
        <v>1693583.9927000001</v>
      </c>
      <c r="Z102" s="53">
        <v>74975486.349900007</v>
      </c>
      <c r="AA102" s="58">
        <f t="shared" si="15"/>
        <v>184695636.41549999</v>
      </c>
    </row>
    <row r="103" spans="1:27" ht="24.9" customHeight="1">
      <c r="A103" s="161"/>
      <c r="B103" s="156"/>
      <c r="C103" s="49">
        <v>3</v>
      </c>
      <c r="D103" s="53" t="s">
        <v>328</v>
      </c>
      <c r="E103" s="53">
        <v>70490422.855199993</v>
      </c>
      <c r="F103" s="53">
        <v>0</v>
      </c>
      <c r="G103" s="53">
        <v>21696589.468800001</v>
      </c>
      <c r="H103" s="53">
        <v>3763448.3144999999</v>
      </c>
      <c r="I103" s="53">
        <v>2765610.3698</v>
      </c>
      <c r="J103" s="53">
        <v>0</v>
      </c>
      <c r="K103" s="53">
        <f t="shared" si="17"/>
        <v>2765610.3698</v>
      </c>
      <c r="L103" s="53">
        <v>66123845.875600003</v>
      </c>
      <c r="M103" s="58">
        <f t="shared" si="14"/>
        <v>164839916.88390002</v>
      </c>
      <c r="N103" s="57"/>
      <c r="O103" s="156"/>
      <c r="P103" s="59">
        <v>20</v>
      </c>
      <c r="Q103" s="50" t="s">
        <v>108</v>
      </c>
      <c r="R103" s="53" t="s">
        <v>329</v>
      </c>
      <c r="S103" s="53">
        <v>92569640.521799996</v>
      </c>
      <c r="T103" s="53">
        <f t="shared" si="20"/>
        <v>-8911571.3699999992</v>
      </c>
      <c r="U103" s="53">
        <v>28492459.065000001</v>
      </c>
      <c r="V103" s="53">
        <v>4387373.5862999996</v>
      </c>
      <c r="W103" s="53">
        <v>3631862.9876000001</v>
      </c>
      <c r="X103" s="53">
        <f t="shared" si="12"/>
        <v>1815931.4938000001</v>
      </c>
      <c r="Y103" s="53">
        <f t="shared" si="19"/>
        <v>1815931.4938000001</v>
      </c>
      <c r="Z103" s="53">
        <v>81808180.685599998</v>
      </c>
      <c r="AA103" s="58">
        <f t="shared" si="15"/>
        <v>200162013.98249999</v>
      </c>
    </row>
    <row r="104" spans="1:27" ht="24.9" customHeight="1">
      <c r="A104" s="161"/>
      <c r="B104" s="156"/>
      <c r="C104" s="49">
        <v>4</v>
      </c>
      <c r="D104" s="53" t="s">
        <v>330</v>
      </c>
      <c r="E104" s="53">
        <v>83308162.638300002</v>
      </c>
      <c r="F104" s="53">
        <v>0</v>
      </c>
      <c r="G104" s="53">
        <v>25641823.824499998</v>
      </c>
      <c r="H104" s="53">
        <v>4346152.3881000001</v>
      </c>
      <c r="I104" s="53">
        <v>3268499.5939000002</v>
      </c>
      <c r="J104" s="53">
        <v>0</v>
      </c>
      <c r="K104" s="53">
        <f t="shared" si="17"/>
        <v>3268499.5939000002</v>
      </c>
      <c r="L104" s="53">
        <v>77344360.906000003</v>
      </c>
      <c r="M104" s="58">
        <f t="shared" si="14"/>
        <v>193908999.35079998</v>
      </c>
      <c r="N104" s="57"/>
      <c r="O104" s="157"/>
      <c r="P104" s="59">
        <v>21</v>
      </c>
      <c r="Q104" s="50" t="s">
        <v>108</v>
      </c>
      <c r="R104" s="53" t="s">
        <v>331</v>
      </c>
      <c r="S104" s="53">
        <v>90576196.213100001</v>
      </c>
      <c r="T104" s="53">
        <f t="shared" si="20"/>
        <v>-8911571.3699999992</v>
      </c>
      <c r="U104" s="53">
        <v>27878887.163400002</v>
      </c>
      <c r="V104" s="53">
        <v>4309865.4801000003</v>
      </c>
      <c r="W104" s="53">
        <v>3553652.5013000001</v>
      </c>
      <c r="X104" s="53">
        <f t="shared" si="12"/>
        <v>1776826.2506500001</v>
      </c>
      <c r="Y104" s="53">
        <f t="shared" si="19"/>
        <v>1776826.2506500001</v>
      </c>
      <c r="Z104" s="53">
        <v>80315689.194999993</v>
      </c>
      <c r="AA104" s="58">
        <f t="shared" si="15"/>
        <v>195945892.93225002</v>
      </c>
    </row>
    <row r="105" spans="1:27" ht="24.9" customHeight="1">
      <c r="A105" s="161"/>
      <c r="B105" s="156"/>
      <c r="C105" s="49">
        <v>5</v>
      </c>
      <c r="D105" s="53" t="s">
        <v>332</v>
      </c>
      <c r="E105" s="53">
        <v>105679835.1805</v>
      </c>
      <c r="F105" s="53">
        <v>0</v>
      </c>
      <c r="G105" s="53">
        <v>32527709.5266</v>
      </c>
      <c r="H105" s="53">
        <v>5225576.3257999998</v>
      </c>
      <c r="I105" s="53">
        <v>4146226.3412000001</v>
      </c>
      <c r="J105" s="53">
        <v>0</v>
      </c>
      <c r="K105" s="53">
        <f t="shared" si="17"/>
        <v>4146226.3412000001</v>
      </c>
      <c r="L105" s="53">
        <v>94278496.014500007</v>
      </c>
      <c r="M105" s="58">
        <f t="shared" si="14"/>
        <v>241857843.38859999</v>
      </c>
      <c r="N105" s="57"/>
      <c r="O105" s="49"/>
      <c r="P105" s="163"/>
      <c r="Q105" s="164"/>
      <c r="R105" s="54"/>
      <c r="S105" s="54">
        <f>S84+S85+S87+S88+S89+S90+S91+S92+S93+S94+S95+S96+S97+S98+S99+S100+S101+S102+S103+S104+S86</f>
        <v>1925290210.0018001</v>
      </c>
      <c r="T105" s="54">
        <f t="shared" ref="T105" si="22">SUM(T82:T104)</f>
        <v>-187142998.77000004</v>
      </c>
      <c r="U105" s="54">
        <f t="shared" ref="U105:Z105" si="23">U84+U85+U87+U88+U89+U90+U91+U92+U93+U94+U95+U96+U97+U98+U99+U100+U101+U102+U103+U104+U86</f>
        <v>592594420.66999996</v>
      </c>
      <c r="V105" s="54">
        <f t="shared" si="23"/>
        <v>93436436.417300001</v>
      </c>
      <c r="W105" s="54">
        <f t="shared" si="23"/>
        <v>75536538.920000017</v>
      </c>
      <c r="X105" s="54">
        <f t="shared" si="23"/>
        <v>37768269.460000008</v>
      </c>
      <c r="Y105" s="54">
        <f t="shared" si="23"/>
        <v>37768269.460000008</v>
      </c>
      <c r="Z105" s="54">
        <f t="shared" si="23"/>
        <v>1743035155.3879001</v>
      </c>
      <c r="AA105" s="60">
        <f t="shared" si="15"/>
        <v>4204981493.1670008</v>
      </c>
    </row>
    <row r="106" spans="1:27" ht="24.9" customHeight="1">
      <c r="A106" s="161"/>
      <c r="B106" s="156"/>
      <c r="C106" s="49">
        <v>6</v>
      </c>
      <c r="D106" s="53" t="s">
        <v>333</v>
      </c>
      <c r="E106" s="53">
        <v>69979576.518900007</v>
      </c>
      <c r="F106" s="53">
        <v>0</v>
      </c>
      <c r="G106" s="53">
        <v>21539353.594900001</v>
      </c>
      <c r="H106" s="53">
        <v>3813483.977</v>
      </c>
      <c r="I106" s="53">
        <v>2745567.9034000002</v>
      </c>
      <c r="J106" s="53">
        <v>0</v>
      </c>
      <c r="K106" s="53">
        <f t="shared" si="17"/>
        <v>2745567.9034000002</v>
      </c>
      <c r="L106" s="53">
        <v>67087329.6193</v>
      </c>
      <c r="M106" s="58">
        <f t="shared" si="14"/>
        <v>165165311.6135</v>
      </c>
      <c r="N106" s="57"/>
      <c r="O106" s="155">
        <v>23</v>
      </c>
      <c r="P106" s="59">
        <v>1</v>
      </c>
      <c r="Q106" s="50" t="s">
        <v>109</v>
      </c>
      <c r="R106" s="53" t="s">
        <v>334</v>
      </c>
      <c r="S106" s="53">
        <v>78226358.784199998</v>
      </c>
      <c r="T106" s="53">
        <v>0</v>
      </c>
      <c r="U106" s="53">
        <v>24077670.745000001</v>
      </c>
      <c r="V106" s="53">
        <v>4625069.6858000001</v>
      </c>
      <c r="W106" s="53">
        <v>3069120.8857999998</v>
      </c>
      <c r="X106" s="53">
        <f t="shared" si="12"/>
        <v>1534560.4428999999</v>
      </c>
      <c r="Y106" s="53">
        <f t="shared" si="19"/>
        <v>1534560.4428999999</v>
      </c>
      <c r="Z106" s="53">
        <v>79569951.525700003</v>
      </c>
      <c r="AA106" s="58">
        <f t="shared" si="15"/>
        <v>188033611.18360001</v>
      </c>
    </row>
    <row r="107" spans="1:27" ht="24.9" customHeight="1">
      <c r="A107" s="161"/>
      <c r="B107" s="156"/>
      <c r="C107" s="49">
        <v>7</v>
      </c>
      <c r="D107" s="53" t="s">
        <v>335</v>
      </c>
      <c r="E107" s="53">
        <v>111643451.3417</v>
      </c>
      <c r="F107" s="53">
        <v>0</v>
      </c>
      <c r="G107" s="53">
        <v>34363279.897100002</v>
      </c>
      <c r="H107" s="53">
        <v>5529485.3222000003</v>
      </c>
      <c r="I107" s="53">
        <v>4380201.9370999997</v>
      </c>
      <c r="J107" s="53">
        <v>0</v>
      </c>
      <c r="K107" s="53">
        <f t="shared" si="17"/>
        <v>4380201.9370999997</v>
      </c>
      <c r="L107" s="53">
        <v>100130549.5984</v>
      </c>
      <c r="M107" s="58">
        <f t="shared" si="14"/>
        <v>256046968.09649998</v>
      </c>
      <c r="N107" s="57"/>
      <c r="O107" s="156"/>
      <c r="P107" s="59">
        <v>2</v>
      </c>
      <c r="Q107" s="50" t="s">
        <v>109</v>
      </c>
      <c r="R107" s="53" t="s">
        <v>336</v>
      </c>
      <c r="S107" s="53">
        <v>128638712.1252</v>
      </c>
      <c r="T107" s="53">
        <v>0</v>
      </c>
      <c r="U107" s="53">
        <v>39594333.722499996</v>
      </c>
      <c r="V107" s="53">
        <v>5350307.2620999999</v>
      </c>
      <c r="W107" s="53">
        <v>5046991.3755000001</v>
      </c>
      <c r="X107" s="53">
        <f t="shared" si="12"/>
        <v>2523495.68775</v>
      </c>
      <c r="Y107" s="53">
        <f t="shared" si="19"/>
        <v>2523495.68775</v>
      </c>
      <c r="Z107" s="53">
        <v>93535083.219300002</v>
      </c>
      <c r="AA107" s="58">
        <f t="shared" si="15"/>
        <v>269641932.01684999</v>
      </c>
    </row>
    <row r="108" spans="1:27" ht="24.9" customHeight="1">
      <c r="A108" s="161"/>
      <c r="B108" s="156"/>
      <c r="C108" s="49">
        <v>8</v>
      </c>
      <c r="D108" s="53" t="s">
        <v>337</v>
      </c>
      <c r="E108" s="53">
        <v>112700810.37720001</v>
      </c>
      <c r="F108" s="53">
        <v>0</v>
      </c>
      <c r="G108" s="53">
        <v>34688729.568000004</v>
      </c>
      <c r="H108" s="53">
        <v>5215714.1989000002</v>
      </c>
      <c r="I108" s="53">
        <v>4421686.1983000003</v>
      </c>
      <c r="J108" s="53">
        <v>0</v>
      </c>
      <c r="K108" s="53">
        <f t="shared" si="17"/>
        <v>4421686.1983000003</v>
      </c>
      <c r="L108" s="53">
        <v>94088591.484699994</v>
      </c>
      <c r="M108" s="58">
        <f t="shared" si="14"/>
        <v>251115531.82710004</v>
      </c>
      <c r="N108" s="57"/>
      <c r="O108" s="156"/>
      <c r="P108" s="59">
        <v>3</v>
      </c>
      <c r="Q108" s="50" t="s">
        <v>109</v>
      </c>
      <c r="R108" s="53" t="s">
        <v>338</v>
      </c>
      <c r="S108" s="53">
        <v>98593498.081799999</v>
      </c>
      <c r="T108" s="53">
        <v>0</v>
      </c>
      <c r="U108" s="53">
        <v>30346571.428100001</v>
      </c>
      <c r="V108" s="53">
        <v>5280512.4047999997</v>
      </c>
      <c r="W108" s="53">
        <v>3868202.0852999999</v>
      </c>
      <c r="X108" s="53">
        <f t="shared" si="12"/>
        <v>1934101.04265</v>
      </c>
      <c r="Y108" s="53">
        <f t="shared" si="19"/>
        <v>1934101.04265</v>
      </c>
      <c r="Z108" s="53">
        <v>92191117.592099994</v>
      </c>
      <c r="AA108" s="58">
        <f t="shared" si="15"/>
        <v>228345800.54945001</v>
      </c>
    </row>
    <row r="109" spans="1:27" ht="24.9" customHeight="1">
      <c r="A109" s="161"/>
      <c r="B109" s="156"/>
      <c r="C109" s="49">
        <v>9</v>
      </c>
      <c r="D109" s="53" t="s">
        <v>339</v>
      </c>
      <c r="E109" s="53">
        <v>79272545.918099999</v>
      </c>
      <c r="F109" s="53">
        <v>0</v>
      </c>
      <c r="G109" s="53">
        <v>24399681.7619</v>
      </c>
      <c r="H109" s="53">
        <v>4398974.6036999999</v>
      </c>
      <c r="I109" s="53">
        <v>3110166.8303999999</v>
      </c>
      <c r="J109" s="53">
        <v>0</v>
      </c>
      <c r="K109" s="53">
        <f t="shared" si="17"/>
        <v>3110166.8303999999</v>
      </c>
      <c r="L109" s="53">
        <v>78361502.351199999</v>
      </c>
      <c r="M109" s="58">
        <f t="shared" si="14"/>
        <v>189542871.46530002</v>
      </c>
      <c r="N109" s="57"/>
      <c r="O109" s="156"/>
      <c r="P109" s="59">
        <v>4</v>
      </c>
      <c r="Q109" s="50" t="s">
        <v>109</v>
      </c>
      <c r="R109" s="53" t="s">
        <v>99</v>
      </c>
      <c r="S109" s="53">
        <v>60041246.987999998</v>
      </c>
      <c r="T109" s="53">
        <v>0</v>
      </c>
      <c r="U109" s="53">
        <v>18480386.899799999</v>
      </c>
      <c r="V109" s="53">
        <v>3999754.9345</v>
      </c>
      <c r="W109" s="53">
        <v>2355649.0166000002</v>
      </c>
      <c r="X109" s="53">
        <f t="shared" si="12"/>
        <v>1177824.5083000001</v>
      </c>
      <c r="Y109" s="53">
        <f t="shared" si="19"/>
        <v>1177824.5083000001</v>
      </c>
      <c r="Z109" s="53">
        <v>67528927.818299994</v>
      </c>
      <c r="AA109" s="58">
        <f t="shared" si="15"/>
        <v>151228141.14889997</v>
      </c>
    </row>
    <row r="110" spans="1:27" ht="24.9" customHeight="1">
      <c r="A110" s="161"/>
      <c r="B110" s="156"/>
      <c r="C110" s="49">
        <v>10</v>
      </c>
      <c r="D110" s="53" t="s">
        <v>340</v>
      </c>
      <c r="E110" s="53">
        <v>90790200.533399999</v>
      </c>
      <c r="F110" s="53">
        <v>0</v>
      </c>
      <c r="G110" s="53">
        <v>27944756.592</v>
      </c>
      <c r="H110" s="53">
        <v>5036885.6233000001</v>
      </c>
      <c r="I110" s="53">
        <v>3562048.7138</v>
      </c>
      <c r="J110" s="53">
        <v>0</v>
      </c>
      <c r="K110" s="53">
        <f t="shared" si="17"/>
        <v>3562048.7138</v>
      </c>
      <c r="L110" s="53">
        <v>90645079.054199994</v>
      </c>
      <c r="M110" s="58">
        <f t="shared" si="14"/>
        <v>217978970.5167</v>
      </c>
      <c r="N110" s="57"/>
      <c r="O110" s="156"/>
      <c r="P110" s="59">
        <v>5</v>
      </c>
      <c r="Q110" s="50" t="s">
        <v>109</v>
      </c>
      <c r="R110" s="53" t="s">
        <v>341</v>
      </c>
      <c r="S110" s="53">
        <v>104177829.31649999</v>
      </c>
      <c r="T110" s="53">
        <v>0</v>
      </c>
      <c r="U110" s="53">
        <v>32065399.8497</v>
      </c>
      <c r="V110" s="53">
        <v>5320458.8230999997</v>
      </c>
      <c r="W110" s="53">
        <v>4087296.875</v>
      </c>
      <c r="X110" s="53">
        <f t="shared" si="12"/>
        <v>2043648.4375</v>
      </c>
      <c r="Y110" s="53">
        <f t="shared" si="19"/>
        <v>2043648.4375</v>
      </c>
      <c r="Z110" s="53">
        <v>92960323.451100007</v>
      </c>
      <c r="AA110" s="58">
        <f t="shared" si="15"/>
        <v>236567659.8779</v>
      </c>
    </row>
    <row r="111" spans="1:27" ht="24.9" customHeight="1">
      <c r="A111" s="161"/>
      <c r="B111" s="156"/>
      <c r="C111" s="49">
        <v>11</v>
      </c>
      <c r="D111" s="53" t="s">
        <v>342</v>
      </c>
      <c r="E111" s="53">
        <v>70250586.460600004</v>
      </c>
      <c r="F111" s="53">
        <v>0</v>
      </c>
      <c r="G111" s="53">
        <v>21622769.0605</v>
      </c>
      <c r="H111" s="53">
        <v>4057547.5956999999</v>
      </c>
      <c r="I111" s="53">
        <v>2756200.6655999999</v>
      </c>
      <c r="J111" s="53">
        <v>0</v>
      </c>
      <c r="K111" s="53">
        <f t="shared" si="17"/>
        <v>2756200.6655999999</v>
      </c>
      <c r="L111" s="53">
        <v>71787004.165399998</v>
      </c>
      <c r="M111" s="58">
        <f t="shared" si="14"/>
        <v>170474107.94779998</v>
      </c>
      <c r="N111" s="57"/>
      <c r="O111" s="156"/>
      <c r="P111" s="59">
        <v>6</v>
      </c>
      <c r="Q111" s="50" t="s">
        <v>109</v>
      </c>
      <c r="R111" s="53" t="s">
        <v>343</v>
      </c>
      <c r="S111" s="53">
        <v>89539519.346000001</v>
      </c>
      <c r="T111" s="53">
        <v>0</v>
      </c>
      <c r="U111" s="53">
        <v>27559803.3576</v>
      </c>
      <c r="V111" s="53">
        <v>5305329.3246999998</v>
      </c>
      <c r="W111" s="53">
        <v>3512979.6811000002</v>
      </c>
      <c r="X111" s="53">
        <f t="shared" si="12"/>
        <v>1756489.8405500001</v>
      </c>
      <c r="Y111" s="53">
        <f t="shared" si="19"/>
        <v>1756489.8405500001</v>
      </c>
      <c r="Z111" s="53">
        <v>92668990.726899996</v>
      </c>
      <c r="AA111" s="58">
        <f t="shared" si="15"/>
        <v>216830132.59575</v>
      </c>
    </row>
    <row r="112" spans="1:27" ht="24.9" customHeight="1">
      <c r="A112" s="161"/>
      <c r="B112" s="156"/>
      <c r="C112" s="49">
        <v>12</v>
      </c>
      <c r="D112" s="53" t="s">
        <v>344</v>
      </c>
      <c r="E112" s="53">
        <v>108790353.5572</v>
      </c>
      <c r="F112" s="53">
        <v>0</v>
      </c>
      <c r="G112" s="53">
        <v>33485111.078699999</v>
      </c>
      <c r="H112" s="53">
        <v>5613186.7394000003</v>
      </c>
      <c r="I112" s="53">
        <v>4268263.9391000001</v>
      </c>
      <c r="J112" s="53">
        <v>0</v>
      </c>
      <c r="K112" s="53">
        <f t="shared" si="17"/>
        <v>4268263.9391000001</v>
      </c>
      <c r="L112" s="53">
        <v>101742299.1153</v>
      </c>
      <c r="M112" s="58">
        <f t="shared" si="14"/>
        <v>253899214.42969999</v>
      </c>
      <c r="N112" s="57"/>
      <c r="O112" s="156"/>
      <c r="P112" s="59">
        <v>7</v>
      </c>
      <c r="Q112" s="50" t="s">
        <v>109</v>
      </c>
      <c r="R112" s="53" t="s">
        <v>345</v>
      </c>
      <c r="S112" s="53">
        <v>90504506.330899999</v>
      </c>
      <c r="T112" s="53">
        <v>0</v>
      </c>
      <c r="U112" s="53">
        <v>27856821.386500001</v>
      </c>
      <c r="V112" s="53">
        <v>5343598.57</v>
      </c>
      <c r="W112" s="53">
        <v>3550839.8314999999</v>
      </c>
      <c r="X112" s="53">
        <f t="shared" si="12"/>
        <v>1775419.9157499999</v>
      </c>
      <c r="Y112" s="53">
        <f t="shared" si="19"/>
        <v>1775419.9157499999</v>
      </c>
      <c r="Z112" s="53">
        <v>93405901.0414</v>
      </c>
      <c r="AA112" s="58">
        <f t="shared" si="15"/>
        <v>218886247.24454999</v>
      </c>
    </row>
    <row r="113" spans="1:27" ht="24.9" customHeight="1">
      <c r="A113" s="161"/>
      <c r="B113" s="156"/>
      <c r="C113" s="49">
        <v>13</v>
      </c>
      <c r="D113" s="53" t="s">
        <v>346</v>
      </c>
      <c r="E113" s="53">
        <v>89474873.936800003</v>
      </c>
      <c r="F113" s="53">
        <v>0</v>
      </c>
      <c r="G113" s="53">
        <v>27539905.8332</v>
      </c>
      <c r="H113" s="53">
        <v>4317291.0354000004</v>
      </c>
      <c r="I113" s="53">
        <v>3510443.3931</v>
      </c>
      <c r="J113" s="53">
        <v>0</v>
      </c>
      <c r="K113" s="53">
        <f t="shared" si="17"/>
        <v>3510443.3931</v>
      </c>
      <c r="L113" s="53">
        <v>76788608.411300004</v>
      </c>
      <c r="M113" s="58">
        <f t="shared" si="14"/>
        <v>201631122.60980001</v>
      </c>
      <c r="N113" s="57"/>
      <c r="O113" s="156"/>
      <c r="P113" s="59">
        <v>8</v>
      </c>
      <c r="Q113" s="50" t="s">
        <v>109</v>
      </c>
      <c r="R113" s="53" t="s">
        <v>347</v>
      </c>
      <c r="S113" s="53">
        <v>106724669.35169999</v>
      </c>
      <c r="T113" s="53">
        <v>0</v>
      </c>
      <c r="U113" s="53">
        <v>32849304.108600002</v>
      </c>
      <c r="V113" s="53">
        <v>6706083.2849000003</v>
      </c>
      <c r="W113" s="53">
        <v>4187219.2037999998</v>
      </c>
      <c r="X113" s="53">
        <f t="shared" si="12"/>
        <v>2093609.6018999999</v>
      </c>
      <c r="Y113" s="53">
        <f t="shared" si="19"/>
        <v>2093609.6018999999</v>
      </c>
      <c r="Z113" s="53">
        <v>119641825.78489999</v>
      </c>
      <c r="AA113" s="58">
        <f t="shared" si="15"/>
        <v>268015492.13200003</v>
      </c>
    </row>
    <row r="114" spans="1:27" ht="24.9" customHeight="1">
      <c r="A114" s="161"/>
      <c r="B114" s="156"/>
      <c r="C114" s="49">
        <v>14</v>
      </c>
      <c r="D114" s="53" t="s">
        <v>348</v>
      </c>
      <c r="E114" s="53">
        <v>104478518.68260001</v>
      </c>
      <c r="F114" s="53">
        <v>0</v>
      </c>
      <c r="G114" s="53">
        <v>32157950.489500001</v>
      </c>
      <c r="H114" s="53">
        <v>5329438.7605999997</v>
      </c>
      <c r="I114" s="53">
        <v>4099094.0751999998</v>
      </c>
      <c r="J114" s="53">
        <v>0</v>
      </c>
      <c r="K114" s="53">
        <f t="shared" si="17"/>
        <v>4099094.0751999998</v>
      </c>
      <c r="L114" s="53">
        <v>96278464.888999999</v>
      </c>
      <c r="M114" s="58">
        <f t="shared" si="14"/>
        <v>242343466.8969</v>
      </c>
      <c r="N114" s="57"/>
      <c r="O114" s="156"/>
      <c r="P114" s="59">
        <v>9</v>
      </c>
      <c r="Q114" s="50" t="s">
        <v>109</v>
      </c>
      <c r="R114" s="53" t="s">
        <v>349</v>
      </c>
      <c r="S114" s="53">
        <v>77154938.955400005</v>
      </c>
      <c r="T114" s="53">
        <v>0</v>
      </c>
      <c r="U114" s="53">
        <v>23747893.234299999</v>
      </c>
      <c r="V114" s="53">
        <v>4818774.4369000001</v>
      </c>
      <c r="W114" s="53">
        <v>3027084.9657000001</v>
      </c>
      <c r="X114" s="53">
        <f t="shared" si="12"/>
        <v>1513542.48285</v>
      </c>
      <c r="Y114" s="53">
        <f t="shared" si="19"/>
        <v>1513542.48285</v>
      </c>
      <c r="Z114" s="53">
        <v>83299918.707599998</v>
      </c>
      <c r="AA114" s="58">
        <f t="shared" si="15"/>
        <v>190535067.81705001</v>
      </c>
    </row>
    <row r="115" spans="1:27" ht="24.9" customHeight="1">
      <c r="A115" s="161"/>
      <c r="B115" s="156"/>
      <c r="C115" s="49">
        <v>15</v>
      </c>
      <c r="D115" s="53" t="s">
        <v>350</v>
      </c>
      <c r="E115" s="53">
        <v>133886910.8275</v>
      </c>
      <c r="F115" s="53">
        <v>0</v>
      </c>
      <c r="G115" s="53">
        <v>41209702.280199997</v>
      </c>
      <c r="H115" s="53">
        <v>6410036.1105000004</v>
      </c>
      <c r="I115" s="53">
        <v>5252898.3931999998</v>
      </c>
      <c r="J115" s="53">
        <v>0</v>
      </c>
      <c r="K115" s="53">
        <f t="shared" si="17"/>
        <v>5252898.3931999998</v>
      </c>
      <c r="L115" s="53">
        <v>117086383.27590001</v>
      </c>
      <c r="M115" s="58">
        <f t="shared" si="14"/>
        <v>303845930.88730001</v>
      </c>
      <c r="N115" s="57"/>
      <c r="O115" s="156"/>
      <c r="P115" s="59">
        <v>10</v>
      </c>
      <c r="Q115" s="50" t="s">
        <v>109</v>
      </c>
      <c r="R115" s="53" t="s">
        <v>351</v>
      </c>
      <c r="S115" s="53">
        <v>102602727.45469999</v>
      </c>
      <c r="T115" s="53">
        <v>0</v>
      </c>
      <c r="U115" s="53">
        <v>31580591.600900002</v>
      </c>
      <c r="V115" s="53">
        <v>4605231.8733999999</v>
      </c>
      <c r="W115" s="53">
        <v>4025499.5715999999</v>
      </c>
      <c r="X115" s="53">
        <f t="shared" si="12"/>
        <v>2012749.7858</v>
      </c>
      <c r="Y115" s="53">
        <f t="shared" si="19"/>
        <v>2012749.7858</v>
      </c>
      <c r="Z115" s="53">
        <v>79187955.788599998</v>
      </c>
      <c r="AA115" s="58">
        <f t="shared" si="15"/>
        <v>219989256.5034</v>
      </c>
    </row>
    <row r="116" spans="1:27" ht="24.9" customHeight="1">
      <c r="A116" s="161"/>
      <c r="B116" s="156"/>
      <c r="C116" s="49">
        <v>16</v>
      </c>
      <c r="D116" s="53" t="s">
        <v>352</v>
      </c>
      <c r="E116" s="53">
        <v>100372358.2256</v>
      </c>
      <c r="F116" s="53">
        <v>0</v>
      </c>
      <c r="G116" s="53">
        <v>30894095.4278</v>
      </c>
      <c r="H116" s="53">
        <v>5071983.9632999999</v>
      </c>
      <c r="I116" s="53">
        <v>3937993.6096000001</v>
      </c>
      <c r="J116" s="53">
        <v>0</v>
      </c>
      <c r="K116" s="53">
        <f t="shared" si="17"/>
        <v>3937993.6096000001</v>
      </c>
      <c r="L116" s="53">
        <v>91320930.604900002</v>
      </c>
      <c r="M116" s="58">
        <f t="shared" si="14"/>
        <v>231597361.8312</v>
      </c>
      <c r="N116" s="57"/>
      <c r="O116" s="156"/>
      <c r="P116" s="59">
        <v>11</v>
      </c>
      <c r="Q116" s="50" t="s">
        <v>109</v>
      </c>
      <c r="R116" s="53" t="s">
        <v>353</v>
      </c>
      <c r="S116" s="53">
        <v>81336193.842600003</v>
      </c>
      <c r="T116" s="53">
        <v>0</v>
      </c>
      <c r="U116" s="53">
        <v>25034861.975200001</v>
      </c>
      <c r="V116" s="53">
        <v>4470953.2067</v>
      </c>
      <c r="W116" s="53">
        <v>3191131.6746</v>
      </c>
      <c r="X116" s="53">
        <f t="shared" si="12"/>
        <v>1595565.8373</v>
      </c>
      <c r="Y116" s="53">
        <f t="shared" si="19"/>
        <v>1595565.8373</v>
      </c>
      <c r="Z116" s="53">
        <v>76602293.758499995</v>
      </c>
      <c r="AA116" s="58">
        <f t="shared" si="15"/>
        <v>189039868.62029999</v>
      </c>
    </row>
    <row r="117" spans="1:27" ht="24.9" customHeight="1">
      <c r="A117" s="161"/>
      <c r="B117" s="156"/>
      <c r="C117" s="49">
        <v>17</v>
      </c>
      <c r="D117" s="53" t="s">
        <v>354</v>
      </c>
      <c r="E117" s="53">
        <v>98723910.533600003</v>
      </c>
      <c r="F117" s="53">
        <v>0</v>
      </c>
      <c r="G117" s="53">
        <v>30386711.709800001</v>
      </c>
      <c r="H117" s="53">
        <v>4949462.9784000004</v>
      </c>
      <c r="I117" s="53">
        <v>3873318.6672999999</v>
      </c>
      <c r="J117" s="53">
        <v>0</v>
      </c>
      <c r="K117" s="53">
        <f t="shared" si="17"/>
        <v>3873318.6672999999</v>
      </c>
      <c r="L117" s="53">
        <v>88961673.797999993</v>
      </c>
      <c r="M117" s="58">
        <f t="shared" si="14"/>
        <v>226895077.68709999</v>
      </c>
      <c r="N117" s="57"/>
      <c r="O117" s="156"/>
      <c r="P117" s="59">
        <v>12</v>
      </c>
      <c r="Q117" s="50" t="s">
        <v>109</v>
      </c>
      <c r="R117" s="53" t="s">
        <v>355</v>
      </c>
      <c r="S117" s="53">
        <v>72245477.402999997</v>
      </c>
      <c r="T117" s="53">
        <v>0</v>
      </c>
      <c r="U117" s="53">
        <v>22236786.228500001</v>
      </c>
      <c r="V117" s="53">
        <v>4303952.1951000001</v>
      </c>
      <c r="W117" s="53">
        <v>2834467.909</v>
      </c>
      <c r="X117" s="53">
        <f t="shared" si="12"/>
        <v>1417233.9545</v>
      </c>
      <c r="Y117" s="53">
        <f t="shared" si="19"/>
        <v>1417233.9545</v>
      </c>
      <c r="Z117" s="53">
        <v>73386532.198899999</v>
      </c>
      <c r="AA117" s="58">
        <f t="shared" si="15"/>
        <v>173589981.98000002</v>
      </c>
    </row>
    <row r="118" spans="1:27" ht="24.9" customHeight="1">
      <c r="A118" s="161"/>
      <c r="B118" s="156"/>
      <c r="C118" s="49">
        <v>18</v>
      </c>
      <c r="D118" s="53" t="s">
        <v>356</v>
      </c>
      <c r="E118" s="53">
        <v>138836394.8075</v>
      </c>
      <c r="F118" s="53">
        <v>0</v>
      </c>
      <c r="G118" s="53">
        <v>42733127.983199999</v>
      </c>
      <c r="H118" s="53">
        <v>6088682.7674000002</v>
      </c>
      <c r="I118" s="53">
        <v>5447085.6836999999</v>
      </c>
      <c r="J118" s="53">
        <v>0</v>
      </c>
      <c r="K118" s="53">
        <f t="shared" si="17"/>
        <v>5447085.6836999999</v>
      </c>
      <c r="L118" s="53">
        <v>110898422.3882</v>
      </c>
      <c r="M118" s="58">
        <f t="shared" si="14"/>
        <v>304003713.63</v>
      </c>
      <c r="N118" s="57"/>
      <c r="O118" s="156"/>
      <c r="P118" s="59">
        <v>13</v>
      </c>
      <c r="Q118" s="50" t="s">
        <v>109</v>
      </c>
      <c r="R118" s="53" t="s">
        <v>357</v>
      </c>
      <c r="S118" s="53">
        <v>60449007.096100003</v>
      </c>
      <c r="T118" s="53">
        <v>0</v>
      </c>
      <c r="U118" s="53">
        <v>18605893.363000002</v>
      </c>
      <c r="V118" s="53">
        <v>4023942.9145</v>
      </c>
      <c r="W118" s="53">
        <v>2371647.0137999998</v>
      </c>
      <c r="X118" s="53">
        <f t="shared" si="12"/>
        <v>1185823.5068999999</v>
      </c>
      <c r="Y118" s="53">
        <f t="shared" si="19"/>
        <v>1185823.5068999999</v>
      </c>
      <c r="Z118" s="53">
        <v>67994690.123899996</v>
      </c>
      <c r="AA118" s="58">
        <f t="shared" si="15"/>
        <v>152259357.00440001</v>
      </c>
    </row>
    <row r="119" spans="1:27" ht="24.9" customHeight="1">
      <c r="A119" s="161"/>
      <c r="B119" s="156"/>
      <c r="C119" s="49">
        <v>19</v>
      </c>
      <c r="D119" s="53" t="s">
        <v>358</v>
      </c>
      <c r="E119" s="53">
        <v>77270504.701199993</v>
      </c>
      <c r="F119" s="53">
        <v>0</v>
      </c>
      <c r="G119" s="53">
        <v>23783463.7762</v>
      </c>
      <c r="H119" s="53">
        <v>4029917.9169000001</v>
      </c>
      <c r="I119" s="53">
        <v>3031619.0543</v>
      </c>
      <c r="J119" s="53">
        <v>0</v>
      </c>
      <c r="K119" s="53">
        <f t="shared" si="17"/>
        <v>3031619.0543</v>
      </c>
      <c r="L119" s="53">
        <v>71254968.711300001</v>
      </c>
      <c r="M119" s="58">
        <f t="shared" si="14"/>
        <v>179370474.15989998</v>
      </c>
      <c r="N119" s="57"/>
      <c r="O119" s="156"/>
      <c r="P119" s="59">
        <v>14</v>
      </c>
      <c r="Q119" s="50" t="s">
        <v>109</v>
      </c>
      <c r="R119" s="53" t="s">
        <v>359</v>
      </c>
      <c r="S119" s="53">
        <v>60192674.218400002</v>
      </c>
      <c r="T119" s="53">
        <v>0</v>
      </c>
      <c r="U119" s="53">
        <v>18526995.4221</v>
      </c>
      <c r="V119" s="53">
        <v>4042452.9649</v>
      </c>
      <c r="W119" s="53">
        <v>2361590.0893000001</v>
      </c>
      <c r="X119" s="53">
        <f t="shared" si="12"/>
        <v>1180795.0446500001</v>
      </c>
      <c r="Y119" s="53">
        <f t="shared" si="19"/>
        <v>1180795.0446500001</v>
      </c>
      <c r="Z119" s="53">
        <v>68351118.554900005</v>
      </c>
      <c r="AA119" s="58">
        <f t="shared" si="15"/>
        <v>152294036.20495003</v>
      </c>
    </row>
    <row r="120" spans="1:27" ht="24.9" customHeight="1">
      <c r="A120" s="161"/>
      <c r="B120" s="157"/>
      <c r="C120" s="49">
        <v>20</v>
      </c>
      <c r="D120" s="53" t="s">
        <v>360</v>
      </c>
      <c r="E120" s="53">
        <v>86463433.159999996</v>
      </c>
      <c r="F120" s="53">
        <v>0</v>
      </c>
      <c r="G120" s="53">
        <v>26612999.8565</v>
      </c>
      <c r="H120" s="53">
        <v>4700236.8114</v>
      </c>
      <c r="I120" s="53">
        <v>3392292.9904999998</v>
      </c>
      <c r="J120" s="53">
        <v>0</v>
      </c>
      <c r="K120" s="53">
        <f t="shared" si="17"/>
        <v>3392292.9904999998</v>
      </c>
      <c r="L120" s="53">
        <v>84162589.528999999</v>
      </c>
      <c r="M120" s="58">
        <f t="shared" si="14"/>
        <v>205331552.34740001</v>
      </c>
      <c r="N120" s="57"/>
      <c r="O120" s="156"/>
      <c r="P120" s="59">
        <v>15</v>
      </c>
      <c r="Q120" s="50" t="s">
        <v>109</v>
      </c>
      <c r="R120" s="53" t="s">
        <v>361</v>
      </c>
      <c r="S120" s="53">
        <v>68730020.511800006</v>
      </c>
      <c r="T120" s="53">
        <v>0</v>
      </c>
      <c r="U120" s="53">
        <v>21154746.684999999</v>
      </c>
      <c r="V120" s="53">
        <v>4343951.0251000002</v>
      </c>
      <c r="W120" s="53">
        <v>2696543.0159999998</v>
      </c>
      <c r="X120" s="53">
        <f t="shared" si="12"/>
        <v>1348271.5079999999</v>
      </c>
      <c r="Y120" s="53">
        <f t="shared" si="19"/>
        <v>1348271.5079999999</v>
      </c>
      <c r="Z120" s="53">
        <v>74156747.293699995</v>
      </c>
      <c r="AA120" s="58">
        <f t="shared" si="15"/>
        <v>169733737.02360001</v>
      </c>
    </row>
    <row r="121" spans="1:27" ht="24.9" customHeight="1">
      <c r="A121" s="49"/>
      <c r="B121" s="162" t="s">
        <v>362</v>
      </c>
      <c r="C121" s="163"/>
      <c r="D121" s="54"/>
      <c r="E121" s="54">
        <f>SUM(E101:E120)</f>
        <v>2027059093.2891004</v>
      </c>
      <c r="F121" s="54">
        <f t="shared" ref="F121:L121" si="24">SUM(F101:F120)</f>
        <v>0</v>
      </c>
      <c r="G121" s="54">
        <f t="shared" si="24"/>
        <v>623918359.32640016</v>
      </c>
      <c r="H121" s="54">
        <f t="shared" si="24"/>
        <v>101144295.89889999</v>
      </c>
      <c r="I121" s="54">
        <f t="shared" si="24"/>
        <v>79529323.578399986</v>
      </c>
      <c r="J121" s="54">
        <f t="shared" si="24"/>
        <v>0</v>
      </c>
      <c r="K121" s="54">
        <f t="shared" si="24"/>
        <v>79529323.578399986</v>
      </c>
      <c r="L121" s="54">
        <f t="shared" si="24"/>
        <v>1820730727.5314996</v>
      </c>
      <c r="M121" s="60">
        <f t="shared" si="14"/>
        <v>4652381799.6243</v>
      </c>
      <c r="N121" s="57"/>
      <c r="O121" s="157"/>
      <c r="P121" s="59">
        <v>16</v>
      </c>
      <c r="Q121" s="50" t="s">
        <v>109</v>
      </c>
      <c r="R121" s="53" t="s">
        <v>363</v>
      </c>
      <c r="S121" s="53">
        <v>83187108.138899997</v>
      </c>
      <c r="T121" s="53">
        <v>0</v>
      </c>
      <c r="U121" s="53">
        <v>25604563.872299999</v>
      </c>
      <c r="V121" s="53">
        <v>4501745.0554999998</v>
      </c>
      <c r="W121" s="53">
        <v>3263750.1603999999</v>
      </c>
      <c r="X121" s="53">
        <f t="shared" si="12"/>
        <v>1631875.0802</v>
      </c>
      <c r="Y121" s="53">
        <f t="shared" si="19"/>
        <v>1631875.0802</v>
      </c>
      <c r="Z121" s="53">
        <v>77195219.770500004</v>
      </c>
      <c r="AA121" s="58">
        <f t="shared" si="15"/>
        <v>192120511.9174</v>
      </c>
    </row>
    <row r="122" spans="1:27" ht="24.9" customHeight="1">
      <c r="A122" s="161">
        <v>6</v>
      </c>
      <c r="B122" s="155" t="s">
        <v>364</v>
      </c>
      <c r="C122" s="49">
        <v>1</v>
      </c>
      <c r="D122" s="53" t="s">
        <v>365</v>
      </c>
      <c r="E122" s="53">
        <v>98185648.704999998</v>
      </c>
      <c r="F122" s="53">
        <v>0</v>
      </c>
      <c r="G122" s="53">
        <v>30221037.488299999</v>
      </c>
      <c r="H122" s="53">
        <v>4967033.2314999998</v>
      </c>
      <c r="I122" s="53">
        <v>3852200.5858999998</v>
      </c>
      <c r="J122" s="53">
        <f>I122/2</f>
        <v>1926100.2929499999</v>
      </c>
      <c r="K122" s="53">
        <f t="shared" ref="K122:K129" si="25">I122-J122</f>
        <v>1926100.2929499999</v>
      </c>
      <c r="L122" s="53">
        <v>88727840.055500001</v>
      </c>
      <c r="M122" s="58">
        <f t="shared" si="14"/>
        <v>224027659.77324998</v>
      </c>
      <c r="N122" s="57"/>
      <c r="O122" s="49"/>
      <c r="P122" s="163"/>
      <c r="Q122" s="164"/>
      <c r="R122" s="54"/>
      <c r="S122" s="54">
        <f>S106+S107+S108+S109+S110+S111+S112+S113+S114+S115+S116+S117+S118+S119+S120+S121</f>
        <v>1362344487.9452</v>
      </c>
      <c r="T122" s="54">
        <f t="shared" ref="T122:Z122" si="26">T106+T107+T108+T109+T110+T111+T112+T113+T114+T115+T116+T117+T118+T119+T120+T121</f>
        <v>0</v>
      </c>
      <c r="U122" s="54">
        <f t="shared" si="26"/>
        <v>419322623.87909997</v>
      </c>
      <c r="V122" s="54">
        <f t="shared" si="26"/>
        <v>77042117.962000012</v>
      </c>
      <c r="W122" s="54">
        <f t="shared" si="26"/>
        <v>53450013.355000012</v>
      </c>
      <c r="X122" s="54">
        <f t="shared" si="26"/>
        <v>26725006.677500006</v>
      </c>
      <c r="Y122" s="54">
        <f t="shared" si="26"/>
        <v>26725006.677500006</v>
      </c>
      <c r="Z122" s="54">
        <f t="shared" si="26"/>
        <v>1331676597.3562996</v>
      </c>
      <c r="AA122" s="60">
        <f t="shared" si="15"/>
        <v>3217110833.8200994</v>
      </c>
    </row>
    <row r="123" spans="1:27" ht="24.9" customHeight="1">
      <c r="A123" s="161"/>
      <c r="B123" s="156"/>
      <c r="C123" s="49">
        <v>2</v>
      </c>
      <c r="D123" s="53" t="s">
        <v>366</v>
      </c>
      <c r="E123" s="53">
        <v>112717633.7784</v>
      </c>
      <c r="F123" s="53">
        <v>0</v>
      </c>
      <c r="G123" s="53">
        <v>34693907.724299997</v>
      </c>
      <c r="H123" s="53">
        <v>5711348.6512000002</v>
      </c>
      <c r="I123" s="53">
        <v>4422346.2450999999</v>
      </c>
      <c r="J123" s="53">
        <f t="shared" ref="J123:J153" si="27">I123/2</f>
        <v>2211173.12255</v>
      </c>
      <c r="K123" s="53">
        <f t="shared" si="25"/>
        <v>2211173.12255</v>
      </c>
      <c r="L123" s="53">
        <v>103060333.5676</v>
      </c>
      <c r="M123" s="58">
        <f t="shared" si="14"/>
        <v>258394396.84404999</v>
      </c>
      <c r="N123" s="57"/>
      <c r="O123" s="155">
        <v>24</v>
      </c>
      <c r="P123" s="59">
        <v>1</v>
      </c>
      <c r="Q123" s="50" t="s">
        <v>110</v>
      </c>
      <c r="R123" s="53" t="s">
        <v>367</v>
      </c>
      <c r="S123" s="53">
        <v>116737498.1727</v>
      </c>
      <c r="T123" s="53">
        <v>0</v>
      </c>
      <c r="U123" s="53">
        <v>35931201.301899999</v>
      </c>
      <c r="V123" s="53">
        <v>17247032.087299999</v>
      </c>
      <c r="W123" s="53">
        <v>4580060.9842999997</v>
      </c>
      <c r="X123" s="53"/>
      <c r="Y123" s="53">
        <f>W123-X123</f>
        <v>4580060.9842999997</v>
      </c>
      <c r="Z123" s="53">
        <v>471050773.11849999</v>
      </c>
      <c r="AA123" s="58">
        <f t="shared" si="15"/>
        <v>645546565.66470003</v>
      </c>
    </row>
    <row r="124" spans="1:27" ht="24.9" customHeight="1">
      <c r="A124" s="161"/>
      <c r="B124" s="156"/>
      <c r="C124" s="49">
        <v>3</v>
      </c>
      <c r="D124" s="62" t="s">
        <v>368</v>
      </c>
      <c r="E124" s="53">
        <v>75013705.008200005</v>
      </c>
      <c r="F124" s="53">
        <v>0</v>
      </c>
      <c r="G124" s="53">
        <v>23088832.442299999</v>
      </c>
      <c r="H124" s="53">
        <v>4025746.0673000002</v>
      </c>
      <c r="I124" s="53">
        <v>2943076.1235000002</v>
      </c>
      <c r="J124" s="53">
        <f t="shared" si="27"/>
        <v>1471538.0617500001</v>
      </c>
      <c r="K124" s="53">
        <f t="shared" si="25"/>
        <v>1471538.0617500001</v>
      </c>
      <c r="L124" s="53">
        <v>70602470.332300007</v>
      </c>
      <c r="M124" s="58">
        <f t="shared" si="14"/>
        <v>174202291.91185004</v>
      </c>
      <c r="N124" s="57"/>
      <c r="O124" s="156"/>
      <c r="P124" s="59">
        <v>2</v>
      </c>
      <c r="Q124" s="50" t="s">
        <v>110</v>
      </c>
      <c r="R124" s="62" t="s">
        <v>369</v>
      </c>
      <c r="S124" s="53">
        <v>150050624.82949999</v>
      </c>
      <c r="T124" s="53">
        <v>0</v>
      </c>
      <c r="U124" s="53">
        <v>46184810.2848</v>
      </c>
      <c r="V124" s="53">
        <v>19205184.025899999</v>
      </c>
      <c r="W124" s="53">
        <v>5887063.0533999996</v>
      </c>
      <c r="X124" s="53"/>
      <c r="Y124" s="53">
        <f t="shared" ref="Y124:Y142" si="28">W124-X124</f>
        <v>5887063.0533999996</v>
      </c>
      <c r="Z124" s="53">
        <v>508756830.53829998</v>
      </c>
      <c r="AA124" s="58">
        <f t="shared" si="15"/>
        <v>730084512.73189998</v>
      </c>
    </row>
    <row r="125" spans="1:27" ht="24.9" customHeight="1">
      <c r="A125" s="161"/>
      <c r="B125" s="156"/>
      <c r="C125" s="49">
        <v>4</v>
      </c>
      <c r="D125" s="53" t="s">
        <v>370</v>
      </c>
      <c r="E125" s="53">
        <v>92495287.193399996</v>
      </c>
      <c r="F125" s="53">
        <v>0</v>
      </c>
      <c r="G125" s="53">
        <v>28469573.493000001</v>
      </c>
      <c r="H125" s="53">
        <v>4494297.5506999996</v>
      </c>
      <c r="I125" s="53">
        <v>3628945.8206000002</v>
      </c>
      <c r="J125" s="53">
        <f t="shared" si="27"/>
        <v>1814472.9103000001</v>
      </c>
      <c r="K125" s="53">
        <f t="shared" si="25"/>
        <v>1814472.9103000001</v>
      </c>
      <c r="L125" s="53">
        <v>79624869.866300002</v>
      </c>
      <c r="M125" s="58">
        <f t="shared" si="14"/>
        <v>206898501.01370001</v>
      </c>
      <c r="N125" s="57"/>
      <c r="O125" s="156"/>
      <c r="P125" s="59">
        <v>3</v>
      </c>
      <c r="Q125" s="50" t="s">
        <v>110</v>
      </c>
      <c r="R125" s="53" t="s">
        <v>371</v>
      </c>
      <c r="S125" s="53">
        <v>241985246.54879999</v>
      </c>
      <c r="T125" s="53">
        <v>0</v>
      </c>
      <c r="U125" s="53">
        <v>74481813.829600006</v>
      </c>
      <c r="V125" s="53">
        <v>24390522.632399999</v>
      </c>
      <c r="W125" s="53">
        <v>9494011.8114</v>
      </c>
      <c r="X125" s="53"/>
      <c r="Y125" s="53">
        <f t="shared" si="28"/>
        <v>9494011.8114</v>
      </c>
      <c r="Z125" s="53">
        <v>608605402.75220001</v>
      </c>
      <c r="AA125" s="58">
        <f t="shared" si="15"/>
        <v>958956997.57439995</v>
      </c>
    </row>
    <row r="126" spans="1:27" ht="24.9" customHeight="1">
      <c r="A126" s="161"/>
      <c r="B126" s="156"/>
      <c r="C126" s="49">
        <v>5</v>
      </c>
      <c r="D126" s="53" t="s">
        <v>372</v>
      </c>
      <c r="E126" s="53">
        <v>97204482.721799999</v>
      </c>
      <c r="F126" s="53">
        <v>0</v>
      </c>
      <c r="G126" s="53">
        <v>29919039.647100002</v>
      </c>
      <c r="H126" s="53">
        <v>4922282.4112</v>
      </c>
      <c r="I126" s="53">
        <v>3813705.6710999999</v>
      </c>
      <c r="J126" s="53">
        <f t="shared" si="27"/>
        <v>1906852.83555</v>
      </c>
      <c r="K126" s="53">
        <f t="shared" si="25"/>
        <v>1906852.83555</v>
      </c>
      <c r="L126" s="53">
        <v>87866120.918099999</v>
      </c>
      <c r="M126" s="58">
        <f t="shared" si="14"/>
        <v>221818778.53375</v>
      </c>
      <c r="N126" s="57"/>
      <c r="O126" s="156"/>
      <c r="P126" s="59">
        <v>4</v>
      </c>
      <c r="Q126" s="50" t="s">
        <v>110</v>
      </c>
      <c r="R126" s="53" t="s">
        <v>373</v>
      </c>
      <c r="S126" s="53">
        <v>94578362.121999994</v>
      </c>
      <c r="T126" s="53">
        <v>0</v>
      </c>
      <c r="U126" s="53">
        <v>29110733.238299999</v>
      </c>
      <c r="V126" s="53">
        <v>16008605.765799999</v>
      </c>
      <c r="W126" s="53">
        <v>3710672.8607999999</v>
      </c>
      <c r="X126" s="53"/>
      <c r="Y126" s="53">
        <f t="shared" si="28"/>
        <v>3710672.8607999999</v>
      </c>
      <c r="Z126" s="53">
        <v>447203709.43089998</v>
      </c>
      <c r="AA126" s="58">
        <f t="shared" si="15"/>
        <v>590612083.41779995</v>
      </c>
    </row>
    <row r="127" spans="1:27" ht="24.9" customHeight="1">
      <c r="A127" s="161"/>
      <c r="B127" s="156"/>
      <c r="C127" s="49">
        <v>6</v>
      </c>
      <c r="D127" s="53" t="s">
        <v>374</v>
      </c>
      <c r="E127" s="53">
        <v>95567095.987499997</v>
      </c>
      <c r="F127" s="53">
        <v>0</v>
      </c>
      <c r="G127" s="53">
        <v>29415060.434900001</v>
      </c>
      <c r="H127" s="53">
        <v>4985351.1058</v>
      </c>
      <c r="I127" s="53">
        <v>3749464.6926000002</v>
      </c>
      <c r="J127" s="53">
        <f t="shared" si="27"/>
        <v>1874732.3463000001</v>
      </c>
      <c r="K127" s="53">
        <f t="shared" si="25"/>
        <v>1874732.3463000001</v>
      </c>
      <c r="L127" s="53">
        <v>89080567.955400005</v>
      </c>
      <c r="M127" s="58">
        <f t="shared" si="14"/>
        <v>220922807.82990003</v>
      </c>
      <c r="N127" s="57"/>
      <c r="O127" s="156"/>
      <c r="P127" s="59">
        <v>5</v>
      </c>
      <c r="Q127" s="50" t="s">
        <v>110</v>
      </c>
      <c r="R127" s="53" t="s">
        <v>375</v>
      </c>
      <c r="S127" s="53">
        <v>79516385.831200004</v>
      </c>
      <c r="T127" s="53">
        <v>0</v>
      </c>
      <c r="U127" s="53">
        <v>24474734.432500001</v>
      </c>
      <c r="V127" s="53">
        <v>15128054.977499999</v>
      </c>
      <c r="W127" s="53">
        <v>3119733.6079000002</v>
      </c>
      <c r="X127" s="53"/>
      <c r="Y127" s="53">
        <f t="shared" si="28"/>
        <v>3119733.6079000002</v>
      </c>
      <c r="Z127" s="53">
        <v>430247875.75340003</v>
      </c>
      <c r="AA127" s="58">
        <f t="shared" si="15"/>
        <v>552486784.60249996</v>
      </c>
    </row>
    <row r="128" spans="1:27" ht="24.9" customHeight="1">
      <c r="A128" s="161"/>
      <c r="B128" s="156"/>
      <c r="C128" s="49">
        <v>7</v>
      </c>
      <c r="D128" s="53" t="s">
        <v>376</v>
      </c>
      <c r="E128" s="53">
        <v>132032480.1233</v>
      </c>
      <c r="F128" s="53">
        <v>0</v>
      </c>
      <c r="G128" s="53">
        <v>40638918.050800003</v>
      </c>
      <c r="H128" s="53">
        <v>6140739.8910999997</v>
      </c>
      <c r="I128" s="53">
        <v>5180141.9452</v>
      </c>
      <c r="J128" s="53">
        <f t="shared" si="27"/>
        <v>2590070.9726</v>
      </c>
      <c r="K128" s="53">
        <f t="shared" si="25"/>
        <v>2590070.9726</v>
      </c>
      <c r="L128" s="53">
        <v>111328665.7791</v>
      </c>
      <c r="M128" s="58">
        <f t="shared" si="14"/>
        <v>292730874.81690001</v>
      </c>
      <c r="N128" s="57"/>
      <c r="O128" s="156"/>
      <c r="P128" s="59">
        <v>6</v>
      </c>
      <c r="Q128" s="50" t="s">
        <v>110</v>
      </c>
      <c r="R128" s="53" t="s">
        <v>377</v>
      </c>
      <c r="S128" s="53">
        <v>88896385.730499998</v>
      </c>
      <c r="T128" s="53">
        <v>0</v>
      </c>
      <c r="U128" s="53">
        <v>27361850.139800001</v>
      </c>
      <c r="V128" s="53">
        <v>15335351.818499999</v>
      </c>
      <c r="W128" s="53">
        <v>3487747.0761000002</v>
      </c>
      <c r="X128" s="53"/>
      <c r="Y128" s="53">
        <f t="shared" si="28"/>
        <v>3487747.0761000002</v>
      </c>
      <c r="Z128" s="53">
        <v>434239571.41039997</v>
      </c>
      <c r="AA128" s="58">
        <f t="shared" si="15"/>
        <v>569320906.1753</v>
      </c>
    </row>
    <row r="129" spans="1:27" ht="24.9" customHeight="1">
      <c r="A129" s="161"/>
      <c r="B129" s="157"/>
      <c r="C129" s="49">
        <v>8</v>
      </c>
      <c r="D129" s="53" t="s">
        <v>378</v>
      </c>
      <c r="E129" s="53">
        <v>121870914.56990001</v>
      </c>
      <c r="F129" s="53">
        <v>0</v>
      </c>
      <c r="G129" s="53">
        <v>37511240.456600003</v>
      </c>
      <c r="H129" s="53">
        <v>6437136.5499999998</v>
      </c>
      <c r="I129" s="53">
        <v>4781464.6507999999</v>
      </c>
      <c r="J129" s="53">
        <f t="shared" si="27"/>
        <v>2390732.3254</v>
      </c>
      <c r="K129" s="53">
        <f t="shared" si="25"/>
        <v>2390732.3254</v>
      </c>
      <c r="L129" s="53">
        <v>117036062.2367</v>
      </c>
      <c r="M129" s="58">
        <f t="shared" si="14"/>
        <v>285246086.13859999</v>
      </c>
      <c r="N129" s="57"/>
      <c r="O129" s="156"/>
      <c r="P129" s="59">
        <v>7</v>
      </c>
      <c r="Q129" s="50" t="s">
        <v>110</v>
      </c>
      <c r="R129" s="53" t="s">
        <v>379</v>
      </c>
      <c r="S129" s="53">
        <v>81620463.493100002</v>
      </c>
      <c r="T129" s="53">
        <v>0</v>
      </c>
      <c r="U129" s="53">
        <v>25122358.711100001</v>
      </c>
      <c r="V129" s="53">
        <v>14813995.5901</v>
      </c>
      <c r="W129" s="53">
        <v>3202284.6661</v>
      </c>
      <c r="X129" s="53"/>
      <c r="Y129" s="53">
        <f t="shared" si="28"/>
        <v>3202284.6661</v>
      </c>
      <c r="Z129" s="53">
        <v>424200366.84299999</v>
      </c>
      <c r="AA129" s="58">
        <f t="shared" si="15"/>
        <v>548959469.30340004</v>
      </c>
    </row>
    <row r="130" spans="1:27" ht="24.9" customHeight="1">
      <c r="A130" s="49"/>
      <c r="B130" s="162" t="s">
        <v>380</v>
      </c>
      <c r="C130" s="163"/>
      <c r="D130" s="54"/>
      <c r="E130" s="54">
        <f>SUM(E122:E129)</f>
        <v>825087248.08749986</v>
      </c>
      <c r="F130" s="54">
        <f t="shared" ref="F130:L130" si="29">SUM(F122:F129)</f>
        <v>0</v>
      </c>
      <c r="G130" s="54">
        <f t="shared" si="29"/>
        <v>253957609.73730001</v>
      </c>
      <c r="H130" s="54">
        <f t="shared" si="29"/>
        <v>41683935.458799995</v>
      </c>
      <c r="I130" s="54">
        <f t="shared" si="29"/>
        <v>32371345.7348</v>
      </c>
      <c r="J130" s="54">
        <f t="shared" si="29"/>
        <v>16185672.8674</v>
      </c>
      <c r="K130" s="54">
        <f t="shared" si="29"/>
        <v>16185672.8674</v>
      </c>
      <c r="L130" s="54">
        <f t="shared" si="29"/>
        <v>747326930.71099997</v>
      </c>
      <c r="M130" s="60">
        <f t="shared" si="14"/>
        <v>1884241396.8619998</v>
      </c>
      <c r="N130" s="57"/>
      <c r="O130" s="156"/>
      <c r="P130" s="59">
        <v>8</v>
      </c>
      <c r="Q130" s="50" t="s">
        <v>110</v>
      </c>
      <c r="R130" s="53" t="s">
        <v>381</v>
      </c>
      <c r="S130" s="53">
        <v>98466406.034799993</v>
      </c>
      <c r="T130" s="53">
        <v>0</v>
      </c>
      <c r="U130" s="53">
        <v>30307453.149900001</v>
      </c>
      <c r="V130" s="53">
        <v>15743219.3377</v>
      </c>
      <c r="W130" s="53">
        <v>3863215.7755</v>
      </c>
      <c r="X130" s="53"/>
      <c r="Y130" s="53">
        <f t="shared" si="28"/>
        <v>3863215.7755</v>
      </c>
      <c r="Z130" s="53">
        <v>442093444.13429999</v>
      </c>
      <c r="AA130" s="58">
        <f t="shared" si="15"/>
        <v>590473738.43219995</v>
      </c>
    </row>
    <row r="131" spans="1:27" ht="24.9" customHeight="1">
      <c r="A131" s="161">
        <v>7</v>
      </c>
      <c r="B131" s="155" t="s">
        <v>382</v>
      </c>
      <c r="C131" s="49">
        <v>1</v>
      </c>
      <c r="D131" s="53" t="s">
        <v>383</v>
      </c>
      <c r="E131" s="53">
        <v>97108997.049600005</v>
      </c>
      <c r="F131" s="53">
        <f>-6066891.24</f>
        <v>-6066891.2400000002</v>
      </c>
      <c r="G131" s="53">
        <v>29889649.6483</v>
      </c>
      <c r="H131" s="53">
        <v>4584857.2488000002</v>
      </c>
      <c r="I131" s="53">
        <v>3809959.4010000001</v>
      </c>
      <c r="J131" s="53">
        <f t="shared" si="27"/>
        <v>1904979.7005</v>
      </c>
      <c r="K131" s="53">
        <f t="shared" ref="K131:K181" si="30">I131-J131</f>
        <v>1904979.7005</v>
      </c>
      <c r="L131" s="53">
        <v>83239273.526800007</v>
      </c>
      <c r="M131" s="58">
        <f t="shared" si="14"/>
        <v>210660865.93400002</v>
      </c>
      <c r="N131" s="57"/>
      <c r="O131" s="156"/>
      <c r="P131" s="59">
        <v>9</v>
      </c>
      <c r="Q131" s="50" t="s">
        <v>110</v>
      </c>
      <c r="R131" s="53" t="s">
        <v>384</v>
      </c>
      <c r="S131" s="53">
        <v>65749620.5066</v>
      </c>
      <c r="T131" s="53">
        <v>0</v>
      </c>
      <c r="U131" s="53">
        <v>20237394.898200002</v>
      </c>
      <c r="V131" s="53">
        <v>14255566.849199999</v>
      </c>
      <c r="W131" s="53">
        <v>2579610.4621000001</v>
      </c>
      <c r="X131" s="53"/>
      <c r="Y131" s="53">
        <f t="shared" si="28"/>
        <v>2579610.4621000001</v>
      </c>
      <c r="Z131" s="53">
        <v>413447296.1778</v>
      </c>
      <c r="AA131" s="58">
        <f t="shared" si="15"/>
        <v>516269488.89389998</v>
      </c>
    </row>
    <row r="132" spans="1:27" ht="24.9" customHeight="1">
      <c r="A132" s="161"/>
      <c r="B132" s="156"/>
      <c r="C132" s="49">
        <v>2</v>
      </c>
      <c r="D132" s="53" t="s">
        <v>385</v>
      </c>
      <c r="E132" s="53">
        <v>85683996.544400007</v>
      </c>
      <c r="F132" s="53">
        <f t="shared" ref="F132:F153" si="31">-6066891.24</f>
        <v>-6066891.2400000002</v>
      </c>
      <c r="G132" s="53">
        <v>26373093.2766</v>
      </c>
      <c r="H132" s="53">
        <v>4031398.8801000002</v>
      </c>
      <c r="I132" s="53">
        <v>3361712.6946</v>
      </c>
      <c r="J132" s="53">
        <f t="shared" si="27"/>
        <v>1680856.3473</v>
      </c>
      <c r="K132" s="53">
        <f t="shared" si="30"/>
        <v>1680856.3473</v>
      </c>
      <c r="L132" s="53">
        <v>72581912.053399995</v>
      </c>
      <c r="M132" s="58">
        <f t="shared" si="14"/>
        <v>184284365.86180001</v>
      </c>
      <c r="N132" s="57"/>
      <c r="O132" s="156"/>
      <c r="P132" s="59">
        <v>10</v>
      </c>
      <c r="Q132" s="50" t="s">
        <v>110</v>
      </c>
      <c r="R132" s="53" t="s">
        <v>386</v>
      </c>
      <c r="S132" s="53">
        <v>112109722.80490001</v>
      </c>
      <c r="T132" s="53">
        <v>0</v>
      </c>
      <c r="U132" s="53">
        <v>34506795.854400001</v>
      </c>
      <c r="V132" s="53">
        <v>16966970.395100001</v>
      </c>
      <c r="W132" s="53">
        <v>4398495.5597000001</v>
      </c>
      <c r="X132" s="53"/>
      <c r="Y132" s="53">
        <f t="shared" si="28"/>
        <v>4398495.5597000001</v>
      </c>
      <c r="Z132" s="53">
        <v>465657921.80769998</v>
      </c>
      <c r="AA132" s="58">
        <f t="shared" si="15"/>
        <v>633639906.42180002</v>
      </c>
    </row>
    <row r="133" spans="1:27" ht="24.9" customHeight="1">
      <c r="A133" s="161"/>
      <c r="B133" s="156"/>
      <c r="C133" s="49">
        <v>3</v>
      </c>
      <c r="D133" s="53" t="s">
        <v>387</v>
      </c>
      <c r="E133" s="53">
        <v>82967583.114199996</v>
      </c>
      <c r="F133" s="53">
        <f t="shared" si="31"/>
        <v>-6066891.2400000002</v>
      </c>
      <c r="G133" s="53">
        <v>25536995.199200001</v>
      </c>
      <c r="H133" s="53">
        <v>3867542.568</v>
      </c>
      <c r="I133" s="53">
        <v>3255137.3494000002</v>
      </c>
      <c r="J133" s="53">
        <f t="shared" si="27"/>
        <v>1627568.6747000001</v>
      </c>
      <c r="K133" s="53">
        <f t="shared" si="30"/>
        <v>1627568.6747000001</v>
      </c>
      <c r="L133" s="53">
        <v>69426704.639699996</v>
      </c>
      <c r="M133" s="58">
        <f t="shared" si="14"/>
        <v>177359502.9558</v>
      </c>
      <c r="N133" s="57"/>
      <c r="O133" s="156"/>
      <c r="P133" s="59">
        <v>11</v>
      </c>
      <c r="Q133" s="50" t="s">
        <v>110</v>
      </c>
      <c r="R133" s="53" t="s">
        <v>388</v>
      </c>
      <c r="S133" s="53">
        <v>96913309.306400001</v>
      </c>
      <c r="T133" s="53">
        <v>0</v>
      </c>
      <c r="U133" s="53">
        <v>29829417.967900001</v>
      </c>
      <c r="V133" s="53">
        <v>15965191.4428</v>
      </c>
      <c r="W133" s="53">
        <v>3802281.8182000001</v>
      </c>
      <c r="X133" s="53"/>
      <c r="Y133" s="53">
        <f t="shared" si="28"/>
        <v>3802281.8182000001</v>
      </c>
      <c r="Z133" s="53">
        <v>446367725.80549997</v>
      </c>
      <c r="AA133" s="58">
        <f t="shared" si="15"/>
        <v>592877926.34080005</v>
      </c>
    </row>
    <row r="134" spans="1:27" ht="24.9" customHeight="1">
      <c r="A134" s="161"/>
      <c r="B134" s="156"/>
      <c r="C134" s="49">
        <v>4</v>
      </c>
      <c r="D134" s="53" t="s">
        <v>389</v>
      </c>
      <c r="E134" s="53">
        <v>98356985.296700001</v>
      </c>
      <c r="F134" s="53">
        <f t="shared" si="31"/>
        <v>-6066891.2400000002</v>
      </c>
      <c r="G134" s="53">
        <v>30273774.0097</v>
      </c>
      <c r="H134" s="53">
        <v>4801832.7758999998</v>
      </c>
      <c r="I134" s="53">
        <v>3858922.7792000002</v>
      </c>
      <c r="J134" s="53">
        <f t="shared" si="27"/>
        <v>1929461.3896000001</v>
      </c>
      <c r="K134" s="53">
        <f t="shared" si="30"/>
        <v>1929461.3896000001</v>
      </c>
      <c r="L134" s="53">
        <v>87417341.388400003</v>
      </c>
      <c r="M134" s="58">
        <f t="shared" si="14"/>
        <v>216712503.62029999</v>
      </c>
      <c r="N134" s="57"/>
      <c r="O134" s="156"/>
      <c r="P134" s="59">
        <v>12</v>
      </c>
      <c r="Q134" s="50" t="s">
        <v>110</v>
      </c>
      <c r="R134" s="53" t="s">
        <v>390</v>
      </c>
      <c r="S134" s="53">
        <v>133250993.4708</v>
      </c>
      <c r="T134" s="53">
        <v>0</v>
      </c>
      <c r="U134" s="53">
        <v>41013970.1897</v>
      </c>
      <c r="V134" s="53">
        <v>17908117.794799998</v>
      </c>
      <c r="W134" s="53">
        <v>5227948.9097999996</v>
      </c>
      <c r="X134" s="53"/>
      <c r="Y134" s="53">
        <f t="shared" si="28"/>
        <v>5227948.9097999996</v>
      </c>
      <c r="Z134" s="53">
        <v>483780600.23559999</v>
      </c>
      <c r="AA134" s="58">
        <f t="shared" si="15"/>
        <v>681181630.6006999</v>
      </c>
    </row>
    <row r="135" spans="1:27" ht="24.9" customHeight="1">
      <c r="A135" s="161"/>
      <c r="B135" s="156"/>
      <c r="C135" s="49">
        <v>5</v>
      </c>
      <c r="D135" s="53" t="s">
        <v>391</v>
      </c>
      <c r="E135" s="53">
        <v>127652053.1943</v>
      </c>
      <c r="F135" s="53">
        <f t="shared" si="31"/>
        <v>-6066891.2400000002</v>
      </c>
      <c r="G135" s="53">
        <v>39290645.180200003</v>
      </c>
      <c r="H135" s="53">
        <v>6157678.6809</v>
      </c>
      <c r="I135" s="53">
        <v>5008280.9512</v>
      </c>
      <c r="J135" s="53">
        <f t="shared" si="27"/>
        <v>2504140.4756</v>
      </c>
      <c r="K135" s="53">
        <f t="shared" si="30"/>
        <v>2504140.4756</v>
      </c>
      <c r="L135" s="53">
        <v>113525429.60160001</v>
      </c>
      <c r="M135" s="58">
        <f t="shared" si="14"/>
        <v>283063055.8926</v>
      </c>
      <c r="N135" s="57"/>
      <c r="O135" s="156"/>
      <c r="P135" s="59">
        <v>13</v>
      </c>
      <c r="Q135" s="50" t="s">
        <v>110</v>
      </c>
      <c r="R135" s="53" t="s">
        <v>392</v>
      </c>
      <c r="S135" s="53">
        <v>144168964.9797</v>
      </c>
      <c r="T135" s="53">
        <v>0</v>
      </c>
      <c r="U135" s="53">
        <v>44374465.645099998</v>
      </c>
      <c r="V135" s="53">
        <v>19041729.536400001</v>
      </c>
      <c r="W135" s="53">
        <v>5656302.9188000001</v>
      </c>
      <c r="X135" s="53"/>
      <c r="Y135" s="53">
        <f t="shared" si="28"/>
        <v>5656302.9188000001</v>
      </c>
      <c r="Z135" s="53">
        <v>505609360.5988</v>
      </c>
      <c r="AA135" s="58">
        <f t="shared" si="15"/>
        <v>718850823.67879999</v>
      </c>
    </row>
    <row r="136" spans="1:27" ht="24.9" customHeight="1">
      <c r="A136" s="161"/>
      <c r="B136" s="156"/>
      <c r="C136" s="49">
        <v>6</v>
      </c>
      <c r="D136" s="53" t="s">
        <v>393</v>
      </c>
      <c r="E136" s="53">
        <v>104293327.4005</v>
      </c>
      <c r="F136" s="53">
        <f t="shared" si="31"/>
        <v>-6066891.2400000002</v>
      </c>
      <c r="G136" s="53">
        <v>32100949.565699998</v>
      </c>
      <c r="H136" s="53">
        <v>4695943.7570000002</v>
      </c>
      <c r="I136" s="53">
        <v>4091828.3089999999</v>
      </c>
      <c r="J136" s="53">
        <f t="shared" si="27"/>
        <v>2045914.1544999999</v>
      </c>
      <c r="K136" s="53">
        <f t="shared" si="30"/>
        <v>2045914.1544999999</v>
      </c>
      <c r="L136" s="53">
        <v>85378348.731000006</v>
      </c>
      <c r="M136" s="58">
        <f t="shared" ref="M136:M199" si="32">E136+F136+G136+H136+K136+L136</f>
        <v>222447592.36870003</v>
      </c>
      <c r="N136" s="57"/>
      <c r="O136" s="156"/>
      <c r="P136" s="59">
        <v>14</v>
      </c>
      <c r="Q136" s="50" t="s">
        <v>110</v>
      </c>
      <c r="R136" s="53" t="s">
        <v>394</v>
      </c>
      <c r="S136" s="53">
        <v>77608382.977300003</v>
      </c>
      <c r="T136" s="53">
        <v>0</v>
      </c>
      <c r="U136" s="53">
        <v>23887460.9712</v>
      </c>
      <c r="V136" s="53">
        <v>15058827.9132</v>
      </c>
      <c r="W136" s="53">
        <v>3044875.3184000002</v>
      </c>
      <c r="X136" s="53"/>
      <c r="Y136" s="53">
        <f t="shared" si="28"/>
        <v>3044875.3184000002</v>
      </c>
      <c r="Z136" s="53">
        <v>428914843.51370001</v>
      </c>
      <c r="AA136" s="58">
        <f t="shared" ref="AA136:AA199" si="33">S136+T136+U136+V136+Y136+Z136</f>
        <v>548514390.69379997</v>
      </c>
    </row>
    <row r="137" spans="1:27" ht="24.9" customHeight="1">
      <c r="A137" s="161"/>
      <c r="B137" s="156"/>
      <c r="C137" s="49">
        <v>7</v>
      </c>
      <c r="D137" s="53" t="s">
        <v>395</v>
      </c>
      <c r="E137" s="53">
        <v>98931956.661500007</v>
      </c>
      <c r="F137" s="53">
        <f t="shared" si="31"/>
        <v>-6066891.2400000002</v>
      </c>
      <c r="G137" s="53">
        <v>30450747.237500001</v>
      </c>
      <c r="H137" s="53">
        <v>4451775.3148999996</v>
      </c>
      <c r="I137" s="53">
        <v>3881481.1168999998</v>
      </c>
      <c r="J137" s="53">
        <f t="shared" si="27"/>
        <v>1940740.5584499999</v>
      </c>
      <c r="K137" s="53">
        <f t="shared" si="30"/>
        <v>1940740.5584499999</v>
      </c>
      <c r="L137" s="53">
        <v>80676655.713300005</v>
      </c>
      <c r="M137" s="58">
        <f t="shared" si="32"/>
        <v>210384984.24564999</v>
      </c>
      <c r="N137" s="57"/>
      <c r="O137" s="156"/>
      <c r="P137" s="59">
        <v>15</v>
      </c>
      <c r="Q137" s="50" t="s">
        <v>110</v>
      </c>
      <c r="R137" s="53" t="s">
        <v>396</v>
      </c>
      <c r="S137" s="53">
        <v>93646978.137500003</v>
      </c>
      <c r="T137" s="53">
        <v>0</v>
      </c>
      <c r="U137" s="53">
        <v>28824058.039999999</v>
      </c>
      <c r="V137" s="53">
        <v>16004709.832599999</v>
      </c>
      <c r="W137" s="53">
        <v>3674131.0852999999</v>
      </c>
      <c r="X137" s="53"/>
      <c r="Y137" s="53">
        <f t="shared" si="28"/>
        <v>3674131.0852999999</v>
      </c>
      <c r="Z137" s="53">
        <v>447128689.57239997</v>
      </c>
      <c r="AA137" s="58">
        <f t="shared" si="33"/>
        <v>589278566.66779995</v>
      </c>
    </row>
    <row r="138" spans="1:27" ht="24.9" customHeight="1">
      <c r="A138" s="161"/>
      <c r="B138" s="156"/>
      <c r="C138" s="49">
        <v>8</v>
      </c>
      <c r="D138" s="53" t="s">
        <v>397</v>
      </c>
      <c r="E138" s="53">
        <v>85017424.478599995</v>
      </c>
      <c r="F138" s="53">
        <f t="shared" si="31"/>
        <v>-6066891.2400000002</v>
      </c>
      <c r="G138" s="53">
        <v>26167925.8244</v>
      </c>
      <c r="H138" s="53">
        <v>4089243.8794999998</v>
      </c>
      <c r="I138" s="53">
        <v>3335560.5090999999</v>
      </c>
      <c r="J138" s="53">
        <f t="shared" si="27"/>
        <v>1667780.25455</v>
      </c>
      <c r="K138" s="53">
        <f t="shared" si="30"/>
        <v>1667780.25455</v>
      </c>
      <c r="L138" s="53">
        <v>73695771.926100001</v>
      </c>
      <c r="M138" s="58">
        <f t="shared" si="32"/>
        <v>184571255.12314999</v>
      </c>
      <c r="N138" s="57"/>
      <c r="O138" s="156"/>
      <c r="P138" s="59">
        <v>16</v>
      </c>
      <c r="Q138" s="50" t="s">
        <v>110</v>
      </c>
      <c r="R138" s="53" t="s">
        <v>398</v>
      </c>
      <c r="S138" s="53">
        <v>140196561.95719999</v>
      </c>
      <c r="T138" s="53">
        <v>0</v>
      </c>
      <c r="U138" s="53">
        <v>43151780.433600001</v>
      </c>
      <c r="V138" s="53">
        <v>18758846.350000001</v>
      </c>
      <c r="W138" s="53">
        <v>5500450.2717000004</v>
      </c>
      <c r="X138" s="53"/>
      <c r="Y138" s="53">
        <f t="shared" si="28"/>
        <v>5500450.2717000004</v>
      </c>
      <c r="Z138" s="53">
        <v>500162178.76270002</v>
      </c>
      <c r="AA138" s="58">
        <f t="shared" si="33"/>
        <v>707769817.77520001</v>
      </c>
    </row>
    <row r="139" spans="1:27" ht="24.9" customHeight="1">
      <c r="A139" s="161"/>
      <c r="B139" s="156"/>
      <c r="C139" s="49">
        <v>9</v>
      </c>
      <c r="D139" s="53" t="s">
        <v>399</v>
      </c>
      <c r="E139" s="53">
        <v>107398934.6851</v>
      </c>
      <c r="F139" s="53">
        <f t="shared" si="31"/>
        <v>-6066891.2400000002</v>
      </c>
      <c r="G139" s="53">
        <v>33056839.509</v>
      </c>
      <c r="H139" s="53">
        <v>4985247.3715000004</v>
      </c>
      <c r="I139" s="53">
        <v>4213673.2259</v>
      </c>
      <c r="J139" s="53">
        <f t="shared" si="27"/>
        <v>2106836.61295</v>
      </c>
      <c r="K139" s="53">
        <f t="shared" si="30"/>
        <v>2106836.61295</v>
      </c>
      <c r="L139" s="53">
        <v>90949161.948300004</v>
      </c>
      <c r="M139" s="58">
        <f t="shared" si="32"/>
        <v>232430128.88685003</v>
      </c>
      <c r="N139" s="57"/>
      <c r="O139" s="156"/>
      <c r="P139" s="59">
        <v>17</v>
      </c>
      <c r="Q139" s="50" t="s">
        <v>110</v>
      </c>
      <c r="R139" s="53" t="s">
        <v>400</v>
      </c>
      <c r="S139" s="53">
        <v>136035388.36019999</v>
      </c>
      <c r="T139" s="53">
        <v>0</v>
      </c>
      <c r="U139" s="53">
        <v>41870992.6105</v>
      </c>
      <c r="V139" s="53">
        <v>18453653.267900001</v>
      </c>
      <c r="W139" s="53">
        <v>5337191.4291000003</v>
      </c>
      <c r="X139" s="53"/>
      <c r="Y139" s="53">
        <f t="shared" si="28"/>
        <v>5337191.4291000003</v>
      </c>
      <c r="Z139" s="53">
        <v>494285398.90249997</v>
      </c>
      <c r="AA139" s="58">
        <f t="shared" si="33"/>
        <v>695982624.57019997</v>
      </c>
    </row>
    <row r="140" spans="1:27" ht="24.9" customHeight="1">
      <c r="A140" s="161"/>
      <c r="B140" s="156"/>
      <c r="C140" s="49">
        <v>10</v>
      </c>
      <c r="D140" s="53" t="s">
        <v>401</v>
      </c>
      <c r="E140" s="53">
        <v>101611567.44400001</v>
      </c>
      <c r="F140" s="53">
        <f t="shared" si="31"/>
        <v>-6066891.2400000002</v>
      </c>
      <c r="G140" s="53">
        <v>31275517.6492</v>
      </c>
      <c r="H140" s="53">
        <v>4993580.8251</v>
      </c>
      <c r="I140" s="53">
        <v>3986612.5528000002</v>
      </c>
      <c r="J140" s="53">
        <f t="shared" si="27"/>
        <v>1993306.2764000001</v>
      </c>
      <c r="K140" s="53">
        <f t="shared" si="30"/>
        <v>1993306.2764000001</v>
      </c>
      <c r="L140" s="53">
        <v>91109630.435000002</v>
      </c>
      <c r="M140" s="58">
        <f t="shared" si="32"/>
        <v>224916711.38970003</v>
      </c>
      <c r="N140" s="57"/>
      <c r="O140" s="156"/>
      <c r="P140" s="59">
        <v>18</v>
      </c>
      <c r="Q140" s="50" t="s">
        <v>110</v>
      </c>
      <c r="R140" s="53" t="s">
        <v>402</v>
      </c>
      <c r="S140" s="53">
        <v>138903507.9104</v>
      </c>
      <c r="T140" s="53">
        <v>0</v>
      </c>
      <c r="U140" s="53">
        <v>42753785.050999999</v>
      </c>
      <c r="V140" s="53">
        <v>18658390.673</v>
      </c>
      <c r="W140" s="53">
        <v>5449718.7888000002</v>
      </c>
      <c r="X140" s="53"/>
      <c r="Y140" s="53">
        <f t="shared" si="28"/>
        <v>5449718.7888000002</v>
      </c>
      <c r="Z140" s="53">
        <v>498227810.21289998</v>
      </c>
      <c r="AA140" s="58">
        <f t="shared" si="33"/>
        <v>703993212.63610005</v>
      </c>
    </row>
    <row r="141" spans="1:27" ht="24.9" customHeight="1">
      <c r="A141" s="161"/>
      <c r="B141" s="156"/>
      <c r="C141" s="49">
        <v>11</v>
      </c>
      <c r="D141" s="53" t="s">
        <v>403</v>
      </c>
      <c r="E141" s="53">
        <v>116338463.20559999</v>
      </c>
      <c r="F141" s="53">
        <f t="shared" si="31"/>
        <v>-6066891.2400000002</v>
      </c>
      <c r="G141" s="53">
        <v>35808380.392099999</v>
      </c>
      <c r="H141" s="53">
        <v>5194710.5609999998</v>
      </c>
      <c r="I141" s="53">
        <v>4564405.3080000002</v>
      </c>
      <c r="J141" s="53">
        <f t="shared" si="27"/>
        <v>2282202.6540000001</v>
      </c>
      <c r="K141" s="53">
        <f t="shared" si="30"/>
        <v>2282202.6540000001</v>
      </c>
      <c r="L141" s="53">
        <v>94982572.683500007</v>
      </c>
      <c r="M141" s="58">
        <f t="shared" si="32"/>
        <v>248539438.25620002</v>
      </c>
      <c r="N141" s="57"/>
      <c r="O141" s="156"/>
      <c r="P141" s="59">
        <v>19</v>
      </c>
      <c r="Q141" s="50" t="s">
        <v>110</v>
      </c>
      <c r="R141" s="53" t="s">
        <v>404</v>
      </c>
      <c r="S141" s="53">
        <v>107428875.2456</v>
      </c>
      <c r="T141" s="53">
        <v>0</v>
      </c>
      <c r="U141" s="53">
        <v>33066055.059500001</v>
      </c>
      <c r="V141" s="53">
        <v>16746797.756899999</v>
      </c>
      <c r="W141" s="53">
        <v>4214847.9091999996</v>
      </c>
      <c r="X141" s="53"/>
      <c r="Y141" s="53">
        <f t="shared" si="28"/>
        <v>4214847.9091999996</v>
      </c>
      <c r="Z141" s="53">
        <v>461418290.56440002</v>
      </c>
      <c r="AA141" s="58">
        <f t="shared" si="33"/>
        <v>622874866.53560007</v>
      </c>
    </row>
    <row r="142" spans="1:27" ht="24.9" customHeight="1">
      <c r="A142" s="161"/>
      <c r="B142" s="156"/>
      <c r="C142" s="49">
        <v>12</v>
      </c>
      <c r="D142" s="53" t="s">
        <v>405</v>
      </c>
      <c r="E142" s="53">
        <v>89341087.290199995</v>
      </c>
      <c r="F142" s="53">
        <f t="shared" si="31"/>
        <v>-6066891.2400000002</v>
      </c>
      <c r="G142" s="53">
        <v>27498726.991700001</v>
      </c>
      <c r="H142" s="53">
        <v>4499085.5712000001</v>
      </c>
      <c r="I142" s="53">
        <v>3505194.4284999999</v>
      </c>
      <c r="J142" s="53">
        <f t="shared" si="27"/>
        <v>1752597.21425</v>
      </c>
      <c r="K142" s="53">
        <f t="shared" si="30"/>
        <v>1752597.21425</v>
      </c>
      <c r="L142" s="53">
        <v>81587659.197300002</v>
      </c>
      <c r="M142" s="58">
        <f t="shared" si="32"/>
        <v>198612265.02465001</v>
      </c>
      <c r="N142" s="57"/>
      <c r="O142" s="157"/>
      <c r="P142" s="59">
        <v>20</v>
      </c>
      <c r="Q142" s="50" t="s">
        <v>110</v>
      </c>
      <c r="R142" s="53" t="s">
        <v>406</v>
      </c>
      <c r="S142" s="53">
        <v>122884963.6972</v>
      </c>
      <c r="T142" s="53">
        <v>0</v>
      </c>
      <c r="U142" s="53">
        <v>37823359.560500003</v>
      </c>
      <c r="V142" s="53">
        <v>17631698.7128</v>
      </c>
      <c r="W142" s="53">
        <v>4821249.6977000004</v>
      </c>
      <c r="X142" s="53"/>
      <c r="Y142" s="53">
        <f t="shared" si="28"/>
        <v>4821249.6977000004</v>
      </c>
      <c r="Z142" s="53">
        <v>478457890.81040001</v>
      </c>
      <c r="AA142" s="58">
        <f t="shared" si="33"/>
        <v>661619162.47860003</v>
      </c>
    </row>
    <row r="143" spans="1:27" ht="24.9" customHeight="1">
      <c r="A143" s="161"/>
      <c r="B143" s="156"/>
      <c r="C143" s="49">
        <v>13</v>
      </c>
      <c r="D143" s="53" t="s">
        <v>407</v>
      </c>
      <c r="E143" s="53">
        <v>107319644.825</v>
      </c>
      <c r="F143" s="53">
        <f t="shared" si="31"/>
        <v>-6066891.2400000002</v>
      </c>
      <c r="G143" s="53">
        <v>33032434.498100001</v>
      </c>
      <c r="H143" s="53">
        <v>5620127.2501999997</v>
      </c>
      <c r="I143" s="53">
        <v>4210562.3795999996</v>
      </c>
      <c r="J143" s="53">
        <f t="shared" si="27"/>
        <v>2105281.1897999998</v>
      </c>
      <c r="K143" s="53">
        <f t="shared" si="30"/>
        <v>2105281.1897999998</v>
      </c>
      <c r="L143" s="53">
        <v>103174371.1829</v>
      </c>
      <c r="M143" s="58">
        <f t="shared" si="32"/>
        <v>245184967.70600003</v>
      </c>
      <c r="N143" s="57"/>
      <c r="O143" s="49"/>
      <c r="P143" s="163"/>
      <c r="Q143" s="164"/>
      <c r="R143" s="54"/>
      <c r="S143" s="54">
        <f>S123+S124+S125+S126+S127+S128+S129+S130+S131+S132+S133+S134+S135+S136+S137+S138+S139+S140+S141+S142</f>
        <v>2320748642.1163998</v>
      </c>
      <c r="T143" s="54">
        <f t="shared" ref="T143:Z143" si="34">T123+T124+T125+T126+T127+T128+T129+T130+T131+T132+T133+T134+T135+T136+T137+T138+T139+T140+T141+T142</f>
        <v>0</v>
      </c>
      <c r="U143" s="54">
        <f t="shared" si="34"/>
        <v>714314491.36949992</v>
      </c>
      <c r="V143" s="54">
        <f t="shared" si="34"/>
        <v>343322466.75989997</v>
      </c>
      <c r="W143" s="54">
        <f t="shared" si="34"/>
        <v>91051894.004299998</v>
      </c>
      <c r="X143" s="54">
        <f t="shared" si="34"/>
        <v>0</v>
      </c>
      <c r="Y143" s="54">
        <f t="shared" si="34"/>
        <v>91051894.004299998</v>
      </c>
      <c r="Z143" s="54">
        <f t="shared" si="34"/>
        <v>9389855980.9454002</v>
      </c>
      <c r="AA143" s="60">
        <f t="shared" ref="AA143" si="35">S143+T143+U143+V143+Y143+Z143</f>
        <v>12859293475.195499</v>
      </c>
    </row>
    <row r="144" spans="1:27" ht="24.9" customHeight="1">
      <c r="A144" s="161"/>
      <c r="B144" s="156"/>
      <c r="C144" s="49">
        <v>14</v>
      </c>
      <c r="D144" s="53" t="s">
        <v>408</v>
      </c>
      <c r="E144" s="53">
        <v>79277451.060800001</v>
      </c>
      <c r="F144" s="53">
        <f t="shared" si="31"/>
        <v>-6066891.2400000002</v>
      </c>
      <c r="G144" s="53">
        <v>24401191.5396</v>
      </c>
      <c r="H144" s="53">
        <v>3885799.2954000002</v>
      </c>
      <c r="I144" s="53">
        <v>3110359.2779999999</v>
      </c>
      <c r="J144" s="53">
        <f t="shared" si="27"/>
        <v>1555179.639</v>
      </c>
      <c r="K144" s="53">
        <f t="shared" si="30"/>
        <v>1555179.639</v>
      </c>
      <c r="L144" s="53">
        <v>69778255.097900003</v>
      </c>
      <c r="M144" s="58">
        <f t="shared" si="32"/>
        <v>172830985.39270002</v>
      </c>
      <c r="N144" s="57"/>
      <c r="O144" s="155">
        <v>25</v>
      </c>
      <c r="P144" s="59">
        <v>1</v>
      </c>
      <c r="Q144" s="50" t="s">
        <v>111</v>
      </c>
      <c r="R144" s="53" t="s">
        <v>409</v>
      </c>
      <c r="S144" s="53">
        <v>80403790.425699994</v>
      </c>
      <c r="T144" s="53">
        <f>-3018317.48</f>
        <v>-3018317.48</v>
      </c>
      <c r="U144" s="53">
        <v>24747873.0009</v>
      </c>
      <c r="V144" s="53">
        <v>4357399.0672000004</v>
      </c>
      <c r="W144" s="53">
        <v>3154549.9027999998</v>
      </c>
      <c r="X144" s="53"/>
      <c r="Y144" s="53">
        <f>W144</f>
        <v>3154549.9027999998</v>
      </c>
      <c r="Z144" s="53">
        <v>72078477.694499999</v>
      </c>
      <c r="AA144" s="58">
        <f t="shared" si="33"/>
        <v>181723772.61109999</v>
      </c>
    </row>
    <row r="145" spans="1:27" ht="24.9" customHeight="1">
      <c r="A145" s="161"/>
      <c r="B145" s="156"/>
      <c r="C145" s="49">
        <v>15</v>
      </c>
      <c r="D145" s="53" t="s">
        <v>410</v>
      </c>
      <c r="E145" s="53">
        <v>83282639.834900007</v>
      </c>
      <c r="F145" s="53">
        <f t="shared" si="31"/>
        <v>-6066891.2400000002</v>
      </c>
      <c r="G145" s="53">
        <v>25633968.036800001</v>
      </c>
      <c r="H145" s="53">
        <v>4146564.7623000001</v>
      </c>
      <c r="I145" s="53">
        <v>3267498.2360999999</v>
      </c>
      <c r="J145" s="53">
        <f t="shared" si="27"/>
        <v>1633749.1180499999</v>
      </c>
      <c r="K145" s="53">
        <f t="shared" si="30"/>
        <v>1633749.1180499999</v>
      </c>
      <c r="L145" s="53">
        <v>74799539.441200003</v>
      </c>
      <c r="M145" s="58">
        <f t="shared" si="32"/>
        <v>183429569.95324999</v>
      </c>
      <c r="N145" s="57"/>
      <c r="O145" s="156"/>
      <c r="P145" s="59">
        <v>2</v>
      </c>
      <c r="Q145" s="50" t="s">
        <v>111</v>
      </c>
      <c r="R145" s="53" t="s">
        <v>411</v>
      </c>
      <c r="S145" s="53">
        <v>90629589.533700004</v>
      </c>
      <c r="T145" s="53">
        <f t="shared" ref="T145:T156" si="36">-3018317.48</f>
        <v>-3018317.48</v>
      </c>
      <c r="U145" s="53">
        <v>27895321.352699999</v>
      </c>
      <c r="V145" s="53">
        <v>4349921.6708000004</v>
      </c>
      <c r="W145" s="53">
        <v>3555747.3265999998</v>
      </c>
      <c r="X145" s="53"/>
      <c r="Y145" s="53">
        <f t="shared" ref="Y145:Y156" si="37">W145</f>
        <v>3555747.3265999998</v>
      </c>
      <c r="Z145" s="53">
        <v>71934493.392000005</v>
      </c>
      <c r="AA145" s="58">
        <f t="shared" si="33"/>
        <v>195346755.7958</v>
      </c>
    </row>
    <row r="146" spans="1:27" ht="24.9" customHeight="1">
      <c r="A146" s="161"/>
      <c r="B146" s="156"/>
      <c r="C146" s="49">
        <v>16</v>
      </c>
      <c r="D146" s="53" t="s">
        <v>412</v>
      </c>
      <c r="E146" s="53">
        <v>75963924.100199997</v>
      </c>
      <c r="F146" s="53">
        <f t="shared" si="31"/>
        <v>-6066891.2400000002</v>
      </c>
      <c r="G146" s="53">
        <v>23381304.989799999</v>
      </c>
      <c r="H146" s="53">
        <v>3646688.5783000002</v>
      </c>
      <c r="I146" s="53">
        <v>2980356.8727000002</v>
      </c>
      <c r="J146" s="53">
        <f t="shared" si="27"/>
        <v>1490178.4363500001</v>
      </c>
      <c r="K146" s="53">
        <f t="shared" si="30"/>
        <v>1490178.4363500001</v>
      </c>
      <c r="L146" s="53">
        <v>65173953.331600003</v>
      </c>
      <c r="M146" s="58">
        <f t="shared" si="32"/>
        <v>163589158.19624999</v>
      </c>
      <c r="N146" s="57"/>
      <c r="O146" s="156"/>
      <c r="P146" s="59">
        <v>3</v>
      </c>
      <c r="Q146" s="50" t="s">
        <v>111</v>
      </c>
      <c r="R146" s="53" t="s">
        <v>413</v>
      </c>
      <c r="S146" s="53">
        <v>92796654.521799996</v>
      </c>
      <c r="T146" s="53">
        <f t="shared" si="36"/>
        <v>-3018317.48</v>
      </c>
      <c r="U146" s="53">
        <v>28562332.8061</v>
      </c>
      <c r="V146" s="53">
        <v>4586062.3938999996</v>
      </c>
      <c r="W146" s="53">
        <v>3640769.6198999998</v>
      </c>
      <c r="X146" s="53"/>
      <c r="Y146" s="53">
        <f t="shared" si="37"/>
        <v>3640769.6198999998</v>
      </c>
      <c r="Z146" s="53">
        <v>76481605.131699994</v>
      </c>
      <c r="AA146" s="58">
        <f t="shared" si="33"/>
        <v>203049106.99339998</v>
      </c>
    </row>
    <row r="147" spans="1:27" ht="24.9" customHeight="1">
      <c r="A147" s="161"/>
      <c r="B147" s="156"/>
      <c r="C147" s="49">
        <v>17</v>
      </c>
      <c r="D147" s="53" t="s">
        <v>414</v>
      </c>
      <c r="E147" s="53">
        <v>96117570.028300002</v>
      </c>
      <c r="F147" s="53">
        <f t="shared" si="31"/>
        <v>-6066891.2400000002</v>
      </c>
      <c r="G147" s="53">
        <v>29584493.5123</v>
      </c>
      <c r="H147" s="53">
        <v>4509332.0502000004</v>
      </c>
      <c r="I147" s="53">
        <v>3771061.9062999999</v>
      </c>
      <c r="J147" s="53">
        <f t="shared" si="27"/>
        <v>1885530.95315</v>
      </c>
      <c r="K147" s="53">
        <f t="shared" si="30"/>
        <v>1885530.95315</v>
      </c>
      <c r="L147" s="53">
        <v>81784964.789299995</v>
      </c>
      <c r="M147" s="58">
        <f t="shared" si="32"/>
        <v>207815000.09325001</v>
      </c>
      <c r="N147" s="57"/>
      <c r="O147" s="156"/>
      <c r="P147" s="59">
        <v>4</v>
      </c>
      <c r="Q147" s="50" t="s">
        <v>111</v>
      </c>
      <c r="R147" s="53" t="s">
        <v>415</v>
      </c>
      <c r="S147" s="53">
        <v>109487406.4885</v>
      </c>
      <c r="T147" s="53">
        <f t="shared" si="36"/>
        <v>-3018317.48</v>
      </c>
      <c r="U147" s="53">
        <v>33699660.384599999</v>
      </c>
      <c r="V147" s="53">
        <v>5161455.0412999997</v>
      </c>
      <c r="W147" s="53">
        <v>4295612.0061999997</v>
      </c>
      <c r="X147" s="53"/>
      <c r="Y147" s="53">
        <f t="shared" si="37"/>
        <v>4295612.0061999997</v>
      </c>
      <c r="Z147" s="53">
        <v>87561331.772799999</v>
      </c>
      <c r="AA147" s="58">
        <f t="shared" si="33"/>
        <v>237187148.21339998</v>
      </c>
    </row>
    <row r="148" spans="1:27" ht="24.9" customHeight="1">
      <c r="A148" s="161"/>
      <c r="B148" s="156"/>
      <c r="C148" s="49">
        <v>18</v>
      </c>
      <c r="D148" s="53" t="s">
        <v>416</v>
      </c>
      <c r="E148" s="53">
        <v>90071930.156399995</v>
      </c>
      <c r="F148" s="53">
        <f t="shared" si="31"/>
        <v>-6066891.2400000002</v>
      </c>
      <c r="G148" s="53">
        <v>27723676.665600002</v>
      </c>
      <c r="H148" s="53">
        <v>4565333.9062999999</v>
      </c>
      <c r="I148" s="53">
        <v>3533868.2047000001</v>
      </c>
      <c r="J148" s="53">
        <f t="shared" si="27"/>
        <v>1766934.1023500001</v>
      </c>
      <c r="K148" s="53">
        <f t="shared" si="30"/>
        <v>1766934.1023500001</v>
      </c>
      <c r="L148" s="53">
        <v>82863333.204300001</v>
      </c>
      <c r="M148" s="58">
        <f t="shared" si="32"/>
        <v>200924316.79495001</v>
      </c>
      <c r="N148" s="57"/>
      <c r="O148" s="156"/>
      <c r="P148" s="59">
        <v>5</v>
      </c>
      <c r="Q148" s="50" t="s">
        <v>111</v>
      </c>
      <c r="R148" s="53" t="s">
        <v>417</v>
      </c>
      <c r="S148" s="53">
        <v>78178719.9498</v>
      </c>
      <c r="T148" s="53">
        <f t="shared" si="36"/>
        <v>-3018317.48</v>
      </c>
      <c r="U148" s="53">
        <v>24063007.7568</v>
      </c>
      <c r="V148" s="53">
        <v>4058853.5304</v>
      </c>
      <c r="W148" s="53">
        <v>3067251.8311999999</v>
      </c>
      <c r="X148" s="53"/>
      <c r="Y148" s="53">
        <f t="shared" si="37"/>
        <v>3067251.8311999999</v>
      </c>
      <c r="Z148" s="53">
        <v>66329702.570500001</v>
      </c>
      <c r="AA148" s="58">
        <f t="shared" si="33"/>
        <v>172679218.15869999</v>
      </c>
    </row>
    <row r="149" spans="1:27" ht="24.9" customHeight="1">
      <c r="A149" s="161"/>
      <c r="B149" s="156"/>
      <c r="C149" s="49">
        <v>19</v>
      </c>
      <c r="D149" s="53" t="s">
        <v>418</v>
      </c>
      <c r="E149" s="53">
        <v>105490809.9786</v>
      </c>
      <c r="F149" s="53">
        <f t="shared" si="31"/>
        <v>-6066891.2400000002</v>
      </c>
      <c r="G149" s="53">
        <v>32469528.541999999</v>
      </c>
      <c r="H149" s="53">
        <v>5307998.3589000003</v>
      </c>
      <c r="I149" s="53">
        <v>4138810.1557</v>
      </c>
      <c r="J149" s="53">
        <f t="shared" si="27"/>
        <v>2069405.07785</v>
      </c>
      <c r="K149" s="53">
        <f t="shared" si="30"/>
        <v>2069405.07785</v>
      </c>
      <c r="L149" s="53">
        <v>97164035.789800003</v>
      </c>
      <c r="M149" s="58">
        <f t="shared" si="32"/>
        <v>236434886.50714999</v>
      </c>
      <c r="N149" s="57"/>
      <c r="O149" s="156"/>
      <c r="P149" s="59">
        <v>6</v>
      </c>
      <c r="Q149" s="50" t="s">
        <v>111</v>
      </c>
      <c r="R149" s="53" t="s">
        <v>419</v>
      </c>
      <c r="S149" s="53">
        <v>73514132.726799995</v>
      </c>
      <c r="T149" s="53">
        <f t="shared" si="36"/>
        <v>-3018317.48</v>
      </c>
      <c r="U149" s="53">
        <v>22627271.809700001</v>
      </c>
      <c r="V149" s="53">
        <v>4176002.3204000001</v>
      </c>
      <c r="W149" s="53">
        <v>2884242.1360999998</v>
      </c>
      <c r="X149" s="53"/>
      <c r="Y149" s="53">
        <f t="shared" si="37"/>
        <v>2884242.1360999998</v>
      </c>
      <c r="Z149" s="53">
        <v>68585512.711500004</v>
      </c>
      <c r="AA149" s="58">
        <f t="shared" si="33"/>
        <v>168768844.2245</v>
      </c>
    </row>
    <row r="150" spans="1:27" ht="24.9" customHeight="1">
      <c r="A150" s="161"/>
      <c r="B150" s="156"/>
      <c r="C150" s="49">
        <v>20</v>
      </c>
      <c r="D150" s="53" t="s">
        <v>420</v>
      </c>
      <c r="E150" s="53">
        <v>73113333.2764</v>
      </c>
      <c r="F150" s="53">
        <f t="shared" si="31"/>
        <v>-6066891.2400000002</v>
      </c>
      <c r="G150" s="53">
        <v>22503907.801100001</v>
      </c>
      <c r="H150" s="53">
        <v>3716675.6116999998</v>
      </c>
      <c r="I150" s="53">
        <v>2868517.2322999998</v>
      </c>
      <c r="J150" s="53">
        <f t="shared" si="27"/>
        <v>1434258.6161499999</v>
      </c>
      <c r="K150" s="53">
        <f t="shared" si="30"/>
        <v>1434258.6161499999</v>
      </c>
      <c r="L150" s="53">
        <v>66521619.4899</v>
      </c>
      <c r="M150" s="58">
        <f t="shared" si="32"/>
        <v>161222903.55525002</v>
      </c>
      <c r="N150" s="57"/>
      <c r="O150" s="156"/>
      <c r="P150" s="59">
        <v>7</v>
      </c>
      <c r="Q150" s="50" t="s">
        <v>111</v>
      </c>
      <c r="R150" s="53" t="s">
        <v>421</v>
      </c>
      <c r="S150" s="53">
        <v>83996499.486399993</v>
      </c>
      <c r="T150" s="53">
        <f t="shared" si="36"/>
        <v>-3018317.48</v>
      </c>
      <c r="U150" s="53">
        <v>25853690.364700001</v>
      </c>
      <c r="V150" s="53">
        <v>4325244.5153000001</v>
      </c>
      <c r="W150" s="53">
        <v>3295505.6954999999</v>
      </c>
      <c r="X150" s="53"/>
      <c r="Y150" s="53">
        <f t="shared" si="37"/>
        <v>3295505.6954999999</v>
      </c>
      <c r="Z150" s="53">
        <v>71459311.552599996</v>
      </c>
      <c r="AA150" s="58">
        <f t="shared" si="33"/>
        <v>185911934.1345</v>
      </c>
    </row>
    <row r="151" spans="1:27" ht="24.9" customHeight="1">
      <c r="A151" s="161"/>
      <c r="B151" s="156"/>
      <c r="C151" s="49">
        <v>21</v>
      </c>
      <c r="D151" s="53" t="s">
        <v>422</v>
      </c>
      <c r="E151" s="53">
        <v>99969566.856299996</v>
      </c>
      <c r="F151" s="53">
        <f t="shared" si="31"/>
        <v>-6066891.2400000002</v>
      </c>
      <c r="G151" s="53">
        <v>30770118.316799998</v>
      </c>
      <c r="H151" s="53">
        <v>4917217.04</v>
      </c>
      <c r="I151" s="53">
        <v>3922190.5551999998</v>
      </c>
      <c r="J151" s="53">
        <f t="shared" si="27"/>
        <v>1961095.2775999999</v>
      </c>
      <c r="K151" s="53">
        <f t="shared" si="30"/>
        <v>1961095.2775999999</v>
      </c>
      <c r="L151" s="53">
        <v>89639173.9252</v>
      </c>
      <c r="M151" s="58">
        <f t="shared" si="32"/>
        <v>221190280.17590001</v>
      </c>
      <c r="N151" s="57"/>
      <c r="O151" s="156"/>
      <c r="P151" s="59">
        <v>8</v>
      </c>
      <c r="Q151" s="50" t="s">
        <v>111</v>
      </c>
      <c r="R151" s="53" t="s">
        <v>423</v>
      </c>
      <c r="S151" s="53">
        <v>131434266.5069</v>
      </c>
      <c r="T151" s="53">
        <f t="shared" si="36"/>
        <v>-3018317.48</v>
      </c>
      <c r="U151" s="53">
        <v>40454790.977600001</v>
      </c>
      <c r="V151" s="53">
        <v>6255417.3640000001</v>
      </c>
      <c r="W151" s="53">
        <v>5156671.7244999995</v>
      </c>
      <c r="X151" s="53"/>
      <c r="Y151" s="53">
        <f t="shared" si="37"/>
        <v>5156671.7244999995</v>
      </c>
      <c r="Z151" s="53">
        <v>108626605.2798</v>
      </c>
      <c r="AA151" s="58">
        <f t="shared" si="33"/>
        <v>288909434.37279999</v>
      </c>
    </row>
    <row r="152" spans="1:27" ht="24.9" customHeight="1">
      <c r="A152" s="161"/>
      <c r="B152" s="156"/>
      <c r="C152" s="49">
        <v>22</v>
      </c>
      <c r="D152" s="53" t="s">
        <v>424</v>
      </c>
      <c r="E152" s="53">
        <v>97342179.846699998</v>
      </c>
      <c r="F152" s="53">
        <f t="shared" si="31"/>
        <v>-6066891.2400000002</v>
      </c>
      <c r="G152" s="53">
        <v>29961422.113600001</v>
      </c>
      <c r="H152" s="53">
        <v>4667484.227</v>
      </c>
      <c r="I152" s="53">
        <v>3819108.0588000002</v>
      </c>
      <c r="J152" s="53">
        <f t="shared" si="27"/>
        <v>1909554.0294000001</v>
      </c>
      <c r="K152" s="53">
        <f t="shared" si="30"/>
        <v>1909554.0294000001</v>
      </c>
      <c r="L152" s="53">
        <v>84830333.710500002</v>
      </c>
      <c r="M152" s="58">
        <f t="shared" si="32"/>
        <v>212644082.68720001</v>
      </c>
      <c r="N152" s="57"/>
      <c r="O152" s="156"/>
      <c r="P152" s="59">
        <v>9</v>
      </c>
      <c r="Q152" s="50" t="s">
        <v>111</v>
      </c>
      <c r="R152" s="53" t="s">
        <v>425</v>
      </c>
      <c r="S152" s="53">
        <v>121805989.9993</v>
      </c>
      <c r="T152" s="53">
        <f t="shared" si="36"/>
        <v>-3018317.48</v>
      </c>
      <c r="U152" s="53">
        <v>37491257.007799998</v>
      </c>
      <c r="V152" s="53">
        <v>5024817.8499999996</v>
      </c>
      <c r="W152" s="53">
        <v>4778917.4101999998</v>
      </c>
      <c r="X152" s="53"/>
      <c r="Y152" s="53">
        <f t="shared" si="37"/>
        <v>4778917.4101999998</v>
      </c>
      <c r="Z152" s="53">
        <v>84930254.133200005</v>
      </c>
      <c r="AA152" s="58">
        <f t="shared" si="33"/>
        <v>251012918.92049998</v>
      </c>
    </row>
    <row r="153" spans="1:27" ht="24.9" customHeight="1">
      <c r="A153" s="161"/>
      <c r="B153" s="157"/>
      <c r="C153" s="49">
        <v>23</v>
      </c>
      <c r="D153" s="53" t="s">
        <v>426</v>
      </c>
      <c r="E153" s="53">
        <v>103102592.5415</v>
      </c>
      <c r="F153" s="53">
        <f t="shared" si="31"/>
        <v>-6066891.2400000002</v>
      </c>
      <c r="G153" s="53">
        <v>31734447.502599999</v>
      </c>
      <c r="H153" s="53">
        <v>5032435.3339</v>
      </c>
      <c r="I153" s="53">
        <v>4045111.2012999998</v>
      </c>
      <c r="J153" s="53">
        <f t="shared" si="27"/>
        <v>2022555.6006499999</v>
      </c>
      <c r="K153" s="53">
        <f t="shared" si="30"/>
        <v>2022555.6006499999</v>
      </c>
      <c r="L153" s="53">
        <v>91857810.548800007</v>
      </c>
      <c r="M153" s="58">
        <f t="shared" si="32"/>
        <v>227682950.28745002</v>
      </c>
      <c r="N153" s="57"/>
      <c r="O153" s="156"/>
      <c r="P153" s="59">
        <v>10</v>
      </c>
      <c r="Q153" s="50" t="s">
        <v>111</v>
      </c>
      <c r="R153" s="53" t="s">
        <v>427</v>
      </c>
      <c r="S153" s="53">
        <v>93179727.846900001</v>
      </c>
      <c r="T153" s="53">
        <f t="shared" si="36"/>
        <v>-3018317.48</v>
      </c>
      <c r="U153" s="53">
        <v>28680240.804699998</v>
      </c>
      <c r="V153" s="53">
        <v>4669239.6945000002</v>
      </c>
      <c r="W153" s="53">
        <v>3655799.0595</v>
      </c>
      <c r="X153" s="53"/>
      <c r="Y153" s="53">
        <f t="shared" si="37"/>
        <v>3655799.0595</v>
      </c>
      <c r="Z153" s="53">
        <v>78083262.290900007</v>
      </c>
      <c r="AA153" s="58">
        <f t="shared" si="33"/>
        <v>205249952.21649998</v>
      </c>
    </row>
    <row r="154" spans="1:27" ht="24.9" customHeight="1">
      <c r="A154" s="49"/>
      <c r="B154" s="162" t="s">
        <v>428</v>
      </c>
      <c r="C154" s="163"/>
      <c r="D154" s="54"/>
      <c r="E154" s="54">
        <f>SUM(E131:E153)</f>
        <v>2205754018.8697996</v>
      </c>
      <c r="F154" s="54">
        <f t="shared" ref="F154:L154" si="38">SUM(F131:F153)</f>
        <v>-139538498.51999995</v>
      </c>
      <c r="G154" s="54">
        <f t="shared" si="38"/>
        <v>678919738.00190008</v>
      </c>
      <c r="H154" s="54">
        <f t="shared" si="38"/>
        <v>106368553.84809999</v>
      </c>
      <c r="I154" s="54">
        <f t="shared" si="38"/>
        <v>86540212.706299976</v>
      </c>
      <c r="J154" s="54">
        <f t="shared" si="38"/>
        <v>43270106.353149988</v>
      </c>
      <c r="K154" s="54">
        <f t="shared" si="38"/>
        <v>43270106.353149988</v>
      </c>
      <c r="L154" s="54">
        <f t="shared" si="38"/>
        <v>1932157852.3557999</v>
      </c>
      <c r="M154" s="60">
        <f t="shared" si="32"/>
        <v>4826931770.9087496</v>
      </c>
      <c r="N154" s="57"/>
      <c r="O154" s="156"/>
      <c r="P154" s="59">
        <v>11</v>
      </c>
      <c r="Q154" s="50" t="s">
        <v>111</v>
      </c>
      <c r="R154" s="53" t="s">
        <v>408</v>
      </c>
      <c r="S154" s="53">
        <v>89191006.223900005</v>
      </c>
      <c r="T154" s="53">
        <f t="shared" si="36"/>
        <v>-3018317.48</v>
      </c>
      <c r="U154" s="53">
        <v>27452532.811700001</v>
      </c>
      <c r="V154" s="53">
        <v>4667012.1990999999</v>
      </c>
      <c r="W154" s="53">
        <v>3499306.1710999999</v>
      </c>
      <c r="X154" s="53"/>
      <c r="Y154" s="53">
        <f t="shared" si="37"/>
        <v>3499306.1710999999</v>
      </c>
      <c r="Z154" s="53">
        <v>78040369.770899996</v>
      </c>
      <c r="AA154" s="58">
        <f t="shared" si="33"/>
        <v>199831909.69670001</v>
      </c>
    </row>
    <row r="155" spans="1:27" ht="24.9" customHeight="1">
      <c r="A155" s="161">
        <v>8</v>
      </c>
      <c r="B155" s="155" t="s">
        <v>429</v>
      </c>
      <c r="C155" s="49">
        <v>1</v>
      </c>
      <c r="D155" s="53" t="s">
        <v>430</v>
      </c>
      <c r="E155" s="53">
        <v>86585529.819700003</v>
      </c>
      <c r="F155" s="53">
        <v>0</v>
      </c>
      <c r="G155" s="53">
        <v>26650580.580200002</v>
      </c>
      <c r="H155" s="53">
        <v>3869531.1450999998</v>
      </c>
      <c r="I155" s="53">
        <v>3397083.3119999999</v>
      </c>
      <c r="J155" s="53">
        <v>0</v>
      </c>
      <c r="K155" s="53">
        <f t="shared" si="30"/>
        <v>3397083.3119999999</v>
      </c>
      <c r="L155" s="53">
        <v>80902834.284799993</v>
      </c>
      <c r="M155" s="58">
        <f t="shared" si="32"/>
        <v>201405559.14179999</v>
      </c>
      <c r="N155" s="57"/>
      <c r="O155" s="156"/>
      <c r="P155" s="59">
        <v>12</v>
      </c>
      <c r="Q155" s="50" t="s">
        <v>111</v>
      </c>
      <c r="R155" s="53" t="s">
        <v>431</v>
      </c>
      <c r="S155" s="53">
        <v>94759042.350299999</v>
      </c>
      <c r="T155" s="53">
        <f t="shared" si="36"/>
        <v>-3018317.48</v>
      </c>
      <c r="U155" s="53">
        <v>29166345.6829</v>
      </c>
      <c r="V155" s="53">
        <v>4406727.1722999997</v>
      </c>
      <c r="W155" s="53">
        <v>3717761.6409999998</v>
      </c>
      <c r="X155" s="53"/>
      <c r="Y155" s="53">
        <f t="shared" si="37"/>
        <v>3717761.6409999998</v>
      </c>
      <c r="Z155" s="53">
        <v>73028336.755400002</v>
      </c>
      <c r="AA155" s="58">
        <f t="shared" si="33"/>
        <v>202059896.12189999</v>
      </c>
    </row>
    <row r="156" spans="1:27" ht="24.9" customHeight="1">
      <c r="A156" s="161"/>
      <c r="B156" s="156"/>
      <c r="C156" s="49">
        <v>2</v>
      </c>
      <c r="D156" s="53" t="s">
        <v>432</v>
      </c>
      <c r="E156" s="53">
        <v>83725044.205400005</v>
      </c>
      <c r="F156" s="53">
        <v>0</v>
      </c>
      <c r="G156" s="53">
        <v>25770137.825800002</v>
      </c>
      <c r="H156" s="53">
        <v>4200694.2034</v>
      </c>
      <c r="I156" s="53">
        <v>3284855.4610000001</v>
      </c>
      <c r="J156" s="53">
        <v>0</v>
      </c>
      <c r="K156" s="53">
        <f t="shared" si="30"/>
        <v>3284855.4610000001</v>
      </c>
      <c r="L156" s="53">
        <v>87279690.466600001</v>
      </c>
      <c r="M156" s="58">
        <f t="shared" si="32"/>
        <v>204260422.1622</v>
      </c>
      <c r="N156" s="57"/>
      <c r="O156" s="157"/>
      <c r="P156" s="59">
        <v>13</v>
      </c>
      <c r="Q156" s="50" t="s">
        <v>111</v>
      </c>
      <c r="R156" s="53" t="s">
        <v>433</v>
      </c>
      <c r="S156" s="53">
        <v>76069263.217999995</v>
      </c>
      <c r="T156" s="53">
        <f t="shared" si="36"/>
        <v>-3018317.48</v>
      </c>
      <c r="U156" s="53">
        <v>23413727.828299999</v>
      </c>
      <c r="V156" s="53">
        <v>4003305.9087</v>
      </c>
      <c r="W156" s="53">
        <v>2984489.7313000001</v>
      </c>
      <c r="X156" s="53"/>
      <c r="Y156" s="53">
        <f t="shared" si="37"/>
        <v>2984489.7313000001</v>
      </c>
      <c r="Z156" s="53">
        <v>65260080.865500003</v>
      </c>
      <c r="AA156" s="58">
        <f t="shared" si="33"/>
        <v>168712550.07179999</v>
      </c>
    </row>
    <row r="157" spans="1:27" ht="24.9" customHeight="1">
      <c r="A157" s="161"/>
      <c r="B157" s="156"/>
      <c r="C157" s="49">
        <v>3</v>
      </c>
      <c r="D157" s="53" t="s">
        <v>434</v>
      </c>
      <c r="E157" s="53">
        <v>117462609.9474</v>
      </c>
      <c r="F157" s="53">
        <v>0</v>
      </c>
      <c r="G157" s="53">
        <v>36154386.975199997</v>
      </c>
      <c r="H157" s="53">
        <v>5352833.466</v>
      </c>
      <c r="I157" s="53">
        <v>4608509.9077000003</v>
      </c>
      <c r="J157" s="53">
        <v>0</v>
      </c>
      <c r="K157" s="53">
        <f t="shared" si="30"/>
        <v>4608509.9077000003</v>
      </c>
      <c r="L157" s="53">
        <v>109465215.6728</v>
      </c>
      <c r="M157" s="58">
        <f t="shared" si="32"/>
        <v>273043555.9691</v>
      </c>
      <c r="N157" s="57"/>
      <c r="O157" s="49"/>
      <c r="P157" s="163"/>
      <c r="Q157" s="164"/>
      <c r="R157" s="54"/>
      <c r="S157" s="54">
        <f>S144+S145+S146+S147+S148+S149+S150+S151+S152+S153+S154+S155+S156</f>
        <v>1215446089.2779999</v>
      </c>
      <c r="T157" s="54">
        <f t="shared" ref="T157" si="39">SUM(T134:T156)</f>
        <v>-39238127.239999995</v>
      </c>
      <c r="U157" s="54">
        <f t="shared" ref="U157:Z157" si="40">U144+U145+U146+U147+U148+U149+U150+U151+U152+U153+U154+U155+U156</f>
        <v>374108052.58850002</v>
      </c>
      <c r="V157" s="54">
        <f t="shared" si="40"/>
        <v>60041458.727900006</v>
      </c>
      <c r="W157" s="54">
        <f t="shared" si="40"/>
        <v>47686624.255899996</v>
      </c>
      <c r="X157" s="54">
        <f t="shared" si="40"/>
        <v>0</v>
      </c>
      <c r="Y157" s="54">
        <f t="shared" si="40"/>
        <v>47686624.255899996</v>
      </c>
      <c r="Z157" s="54">
        <f t="shared" si="40"/>
        <v>1002399343.9212999</v>
      </c>
      <c r="AA157" s="60">
        <f t="shared" ref="AA157" si="41">S157+T157+U157+V157+Y157+Z157</f>
        <v>2660443441.5316</v>
      </c>
    </row>
    <row r="158" spans="1:27" ht="24.9" customHeight="1">
      <c r="A158" s="161"/>
      <c r="B158" s="156"/>
      <c r="C158" s="49">
        <v>4</v>
      </c>
      <c r="D158" s="53" t="s">
        <v>435</v>
      </c>
      <c r="E158" s="53">
        <v>67662015.041199997</v>
      </c>
      <c r="F158" s="53">
        <v>0</v>
      </c>
      <c r="G158" s="53">
        <v>20826020.096299998</v>
      </c>
      <c r="H158" s="53">
        <v>3684325.8177999998</v>
      </c>
      <c r="I158" s="53">
        <v>2654641.0540999998</v>
      </c>
      <c r="J158" s="53">
        <v>0</v>
      </c>
      <c r="K158" s="53">
        <f t="shared" si="30"/>
        <v>2654641.0540999998</v>
      </c>
      <c r="L158" s="53">
        <v>77336531.502900004</v>
      </c>
      <c r="M158" s="58">
        <f t="shared" si="32"/>
        <v>172163533.51230001</v>
      </c>
      <c r="N158" s="57"/>
      <c r="O158" s="155">
        <v>26</v>
      </c>
      <c r="P158" s="59">
        <v>1</v>
      </c>
      <c r="Q158" s="50" t="s">
        <v>112</v>
      </c>
      <c r="R158" s="53" t="s">
        <v>436</v>
      </c>
      <c r="S158" s="53">
        <v>83643808.197500005</v>
      </c>
      <c r="T158" s="53">
        <v>0</v>
      </c>
      <c r="U158" s="53">
        <v>25745133.8006</v>
      </c>
      <c r="V158" s="53">
        <v>4332808.8870999999</v>
      </c>
      <c r="W158" s="53">
        <v>3281668.2598999999</v>
      </c>
      <c r="X158" s="53">
        <f>W158/2</f>
        <v>1640834.12995</v>
      </c>
      <c r="Y158" s="53">
        <f>W158-X158</f>
        <v>1640834.12995</v>
      </c>
      <c r="Z158" s="53">
        <v>74925505.0132</v>
      </c>
      <c r="AA158" s="58">
        <f t="shared" si="33"/>
        <v>190288090.02835</v>
      </c>
    </row>
    <row r="159" spans="1:27" ht="24.9" customHeight="1">
      <c r="A159" s="161"/>
      <c r="B159" s="156"/>
      <c r="C159" s="49">
        <v>5</v>
      </c>
      <c r="D159" s="53" t="s">
        <v>437</v>
      </c>
      <c r="E159" s="53">
        <v>93649725.910600007</v>
      </c>
      <c r="F159" s="53">
        <v>0</v>
      </c>
      <c r="G159" s="53">
        <v>28824903.790399998</v>
      </c>
      <c r="H159" s="53">
        <v>4532468.7311000004</v>
      </c>
      <c r="I159" s="53">
        <v>3674238.8909999998</v>
      </c>
      <c r="J159" s="53">
        <v>0</v>
      </c>
      <c r="K159" s="53">
        <f t="shared" si="30"/>
        <v>3674238.8909999998</v>
      </c>
      <c r="L159" s="53">
        <v>93668321.065599993</v>
      </c>
      <c r="M159" s="58">
        <f t="shared" si="32"/>
        <v>224349658.38870001</v>
      </c>
      <c r="N159" s="57"/>
      <c r="O159" s="156"/>
      <c r="P159" s="59">
        <v>2</v>
      </c>
      <c r="Q159" s="50" t="s">
        <v>112</v>
      </c>
      <c r="R159" s="53" t="s">
        <v>438</v>
      </c>
      <c r="S159" s="53">
        <v>71813912.461400002</v>
      </c>
      <c r="T159" s="53">
        <v>0</v>
      </c>
      <c r="U159" s="53">
        <v>22103952.760000002</v>
      </c>
      <c r="V159" s="53">
        <v>3673347.9410000001</v>
      </c>
      <c r="W159" s="53">
        <v>2817535.9566000002</v>
      </c>
      <c r="X159" s="53">
        <f t="shared" ref="X159:X182" si="42">W159/2</f>
        <v>1408767.9783000001</v>
      </c>
      <c r="Y159" s="53">
        <f t="shared" ref="Y159:Y182" si="43">W159-X159</f>
        <v>1408767.9783000001</v>
      </c>
      <c r="Z159" s="53">
        <v>62226964.204800002</v>
      </c>
      <c r="AA159" s="58">
        <f t="shared" si="33"/>
        <v>161226945.34550002</v>
      </c>
    </row>
    <row r="160" spans="1:27" ht="24.9" customHeight="1">
      <c r="A160" s="161"/>
      <c r="B160" s="156"/>
      <c r="C160" s="49">
        <v>6</v>
      </c>
      <c r="D160" s="53" t="s">
        <v>439</v>
      </c>
      <c r="E160" s="53">
        <v>67464834.137999997</v>
      </c>
      <c r="F160" s="53">
        <v>0</v>
      </c>
      <c r="G160" s="53">
        <v>20765328.8288</v>
      </c>
      <c r="H160" s="53">
        <v>3571876.6063999999</v>
      </c>
      <c r="I160" s="53">
        <v>2646904.889</v>
      </c>
      <c r="J160" s="53">
        <v>0</v>
      </c>
      <c r="K160" s="53">
        <f t="shared" si="30"/>
        <v>2646904.889</v>
      </c>
      <c r="L160" s="53">
        <v>75171216.168799996</v>
      </c>
      <c r="M160" s="58">
        <f t="shared" si="32"/>
        <v>169620160.63099998</v>
      </c>
      <c r="N160" s="57"/>
      <c r="O160" s="156"/>
      <c r="P160" s="59">
        <v>3</v>
      </c>
      <c r="Q160" s="50" t="s">
        <v>112</v>
      </c>
      <c r="R160" s="53" t="s">
        <v>440</v>
      </c>
      <c r="S160" s="53">
        <v>82241838.661400005</v>
      </c>
      <c r="T160" s="53">
        <v>0</v>
      </c>
      <c r="U160" s="53">
        <v>25313614.790800001</v>
      </c>
      <c r="V160" s="53">
        <v>4815642.5471999999</v>
      </c>
      <c r="W160" s="53">
        <v>3226663.6035000002</v>
      </c>
      <c r="X160" s="53">
        <f t="shared" si="42"/>
        <v>1613331.8017500001</v>
      </c>
      <c r="Y160" s="53">
        <f t="shared" si="43"/>
        <v>1613331.8017500001</v>
      </c>
      <c r="Z160" s="53">
        <v>84222921.293200001</v>
      </c>
      <c r="AA160" s="58">
        <f t="shared" si="33"/>
        <v>198207349.09435001</v>
      </c>
    </row>
    <row r="161" spans="1:27" ht="24.9" customHeight="1">
      <c r="A161" s="161"/>
      <c r="B161" s="156"/>
      <c r="C161" s="49">
        <v>7</v>
      </c>
      <c r="D161" s="53" t="s">
        <v>441</v>
      </c>
      <c r="E161" s="53">
        <v>113092950.11139999</v>
      </c>
      <c r="F161" s="53">
        <v>0</v>
      </c>
      <c r="G161" s="53">
        <v>34809428.160499997</v>
      </c>
      <c r="H161" s="53">
        <v>5017285.2989999996</v>
      </c>
      <c r="I161" s="53">
        <v>4437071.3481000001</v>
      </c>
      <c r="J161" s="53">
        <v>0</v>
      </c>
      <c r="K161" s="53">
        <f t="shared" si="30"/>
        <v>4437071.3481000001</v>
      </c>
      <c r="L161" s="53">
        <v>103003920.0987</v>
      </c>
      <c r="M161" s="58">
        <f t="shared" si="32"/>
        <v>260360655.01770002</v>
      </c>
      <c r="N161" s="57"/>
      <c r="O161" s="156"/>
      <c r="P161" s="59">
        <v>4</v>
      </c>
      <c r="Q161" s="50" t="s">
        <v>112</v>
      </c>
      <c r="R161" s="53" t="s">
        <v>442</v>
      </c>
      <c r="S161" s="53">
        <v>133877632.2641</v>
      </c>
      <c r="T161" s="53">
        <v>0</v>
      </c>
      <c r="U161" s="53">
        <v>41206846.386100002</v>
      </c>
      <c r="V161" s="53">
        <v>4673991.3073000005</v>
      </c>
      <c r="W161" s="53">
        <v>5252534.3595000003</v>
      </c>
      <c r="X161" s="53">
        <f t="shared" si="42"/>
        <v>2626267.1797500001</v>
      </c>
      <c r="Y161" s="53">
        <f t="shared" si="43"/>
        <v>2626267.1797500001</v>
      </c>
      <c r="Z161" s="53">
        <v>81495293.431999996</v>
      </c>
      <c r="AA161" s="58">
        <f t="shared" si="33"/>
        <v>263880030.56924999</v>
      </c>
    </row>
    <row r="162" spans="1:27" ht="24.9" customHeight="1">
      <c r="A162" s="161"/>
      <c r="B162" s="156"/>
      <c r="C162" s="49">
        <v>8</v>
      </c>
      <c r="D162" s="53" t="s">
        <v>443</v>
      </c>
      <c r="E162" s="53">
        <v>74841016.480199993</v>
      </c>
      <c r="F162" s="53">
        <v>0</v>
      </c>
      <c r="G162" s="53">
        <v>23035679.801899999</v>
      </c>
      <c r="H162" s="53">
        <v>3919575.5427999999</v>
      </c>
      <c r="I162" s="53">
        <v>2936300.8884999999</v>
      </c>
      <c r="J162" s="53">
        <v>0</v>
      </c>
      <c r="K162" s="53">
        <f t="shared" si="30"/>
        <v>2936300.8884999999</v>
      </c>
      <c r="L162" s="53">
        <v>81866486.234500006</v>
      </c>
      <c r="M162" s="58">
        <f t="shared" si="32"/>
        <v>186599058.9479</v>
      </c>
      <c r="N162" s="57"/>
      <c r="O162" s="156"/>
      <c r="P162" s="59">
        <v>5</v>
      </c>
      <c r="Q162" s="50" t="s">
        <v>112</v>
      </c>
      <c r="R162" s="53" t="s">
        <v>444</v>
      </c>
      <c r="S162" s="53">
        <v>80360812.178900003</v>
      </c>
      <c r="T162" s="53">
        <v>0</v>
      </c>
      <c r="U162" s="53">
        <v>24734644.517700002</v>
      </c>
      <c r="V162" s="53">
        <v>4459051.0996000003</v>
      </c>
      <c r="W162" s="53">
        <v>3152863.7009000001</v>
      </c>
      <c r="X162" s="53">
        <f t="shared" si="42"/>
        <v>1576431.85045</v>
      </c>
      <c r="Y162" s="53">
        <f t="shared" si="43"/>
        <v>1576431.85045</v>
      </c>
      <c r="Z162" s="53">
        <v>77356417.559400007</v>
      </c>
      <c r="AA162" s="58">
        <f t="shared" si="33"/>
        <v>188487357.20605001</v>
      </c>
    </row>
    <row r="163" spans="1:27" ht="24.9" customHeight="1">
      <c r="A163" s="161"/>
      <c r="B163" s="156"/>
      <c r="C163" s="49">
        <v>9</v>
      </c>
      <c r="D163" s="53" t="s">
        <v>445</v>
      </c>
      <c r="E163" s="53">
        <v>88885055.668799996</v>
      </c>
      <c r="F163" s="53">
        <v>0</v>
      </c>
      <c r="G163" s="53">
        <v>27358362.805</v>
      </c>
      <c r="H163" s="53">
        <v>4328989.2059000004</v>
      </c>
      <c r="I163" s="53">
        <v>3487302.5543</v>
      </c>
      <c r="J163" s="53">
        <v>0</v>
      </c>
      <c r="K163" s="53">
        <f t="shared" si="30"/>
        <v>3487302.5543</v>
      </c>
      <c r="L163" s="53">
        <v>89750131.413599998</v>
      </c>
      <c r="M163" s="58">
        <f t="shared" si="32"/>
        <v>213809841.6476</v>
      </c>
      <c r="N163" s="57"/>
      <c r="O163" s="156"/>
      <c r="P163" s="59">
        <v>6</v>
      </c>
      <c r="Q163" s="50" t="s">
        <v>112</v>
      </c>
      <c r="R163" s="53" t="s">
        <v>446</v>
      </c>
      <c r="S163" s="53">
        <v>84636967.020500004</v>
      </c>
      <c r="T163" s="53">
        <v>0</v>
      </c>
      <c r="U163" s="53">
        <v>26050822.976300001</v>
      </c>
      <c r="V163" s="53">
        <v>4572277.7505000001</v>
      </c>
      <c r="W163" s="53">
        <v>3320633.6998999999</v>
      </c>
      <c r="X163" s="53">
        <f t="shared" si="42"/>
        <v>1660316.8499499999</v>
      </c>
      <c r="Y163" s="53">
        <f t="shared" si="43"/>
        <v>1660316.8499499999</v>
      </c>
      <c r="Z163" s="53">
        <v>79536703.223900005</v>
      </c>
      <c r="AA163" s="58">
        <f t="shared" si="33"/>
        <v>196457087.82115</v>
      </c>
    </row>
    <row r="164" spans="1:27" ht="24.9" customHeight="1">
      <c r="A164" s="161"/>
      <c r="B164" s="156"/>
      <c r="C164" s="49">
        <v>10</v>
      </c>
      <c r="D164" s="53" t="s">
        <v>447</v>
      </c>
      <c r="E164" s="53">
        <v>75762248.669799998</v>
      </c>
      <c r="F164" s="53">
        <v>0</v>
      </c>
      <c r="G164" s="53">
        <v>23319230.329999998</v>
      </c>
      <c r="H164" s="53">
        <v>3829942.8731</v>
      </c>
      <c r="I164" s="53">
        <v>2972444.37</v>
      </c>
      <c r="J164" s="53">
        <v>0</v>
      </c>
      <c r="K164" s="53">
        <f t="shared" si="30"/>
        <v>2972444.37</v>
      </c>
      <c r="L164" s="53">
        <v>80140524.870199993</v>
      </c>
      <c r="M164" s="58">
        <f t="shared" si="32"/>
        <v>186024391.11309999</v>
      </c>
      <c r="N164" s="57"/>
      <c r="O164" s="156"/>
      <c r="P164" s="59">
        <v>7</v>
      </c>
      <c r="Q164" s="50" t="s">
        <v>112</v>
      </c>
      <c r="R164" s="53" t="s">
        <v>448</v>
      </c>
      <c r="S164" s="53">
        <v>80167092.429399997</v>
      </c>
      <c r="T164" s="53">
        <v>0</v>
      </c>
      <c r="U164" s="53">
        <v>24675018.5755</v>
      </c>
      <c r="V164" s="53">
        <v>4285280.2489</v>
      </c>
      <c r="W164" s="53">
        <v>3145263.3302000002</v>
      </c>
      <c r="X164" s="53">
        <f t="shared" si="42"/>
        <v>1572631.6651000001</v>
      </c>
      <c r="Y164" s="53">
        <f t="shared" si="43"/>
        <v>1572631.6651000001</v>
      </c>
      <c r="Z164" s="53">
        <v>74010296.380199999</v>
      </c>
      <c r="AA164" s="58">
        <f t="shared" si="33"/>
        <v>184710319.29909998</v>
      </c>
    </row>
    <row r="165" spans="1:27" ht="24.9" customHeight="1">
      <c r="A165" s="161"/>
      <c r="B165" s="156"/>
      <c r="C165" s="49">
        <v>11</v>
      </c>
      <c r="D165" s="53" t="s">
        <v>449</v>
      </c>
      <c r="E165" s="53">
        <v>109158063.74680001</v>
      </c>
      <c r="F165" s="53">
        <v>0</v>
      </c>
      <c r="G165" s="53">
        <v>33598290.383100003</v>
      </c>
      <c r="H165" s="53">
        <v>5408092.8235999998</v>
      </c>
      <c r="I165" s="53">
        <v>4282690.6239</v>
      </c>
      <c r="J165" s="53">
        <v>0</v>
      </c>
      <c r="K165" s="53">
        <f t="shared" si="30"/>
        <v>4282690.6239</v>
      </c>
      <c r="L165" s="53">
        <v>110529286.5812</v>
      </c>
      <c r="M165" s="58">
        <f t="shared" si="32"/>
        <v>262976424.1586</v>
      </c>
      <c r="N165" s="57"/>
      <c r="O165" s="156"/>
      <c r="P165" s="59">
        <v>8</v>
      </c>
      <c r="Q165" s="50" t="s">
        <v>112</v>
      </c>
      <c r="R165" s="53" t="s">
        <v>450</v>
      </c>
      <c r="S165" s="53">
        <v>71634376.279799998</v>
      </c>
      <c r="T165" s="53">
        <v>0</v>
      </c>
      <c r="U165" s="53">
        <v>22048692.447000001</v>
      </c>
      <c r="V165" s="53">
        <v>3966512.5476000002</v>
      </c>
      <c r="W165" s="53">
        <v>2810492.0617999998</v>
      </c>
      <c r="X165" s="53">
        <f t="shared" si="42"/>
        <v>1405246.0308999999</v>
      </c>
      <c r="Y165" s="53">
        <f t="shared" si="43"/>
        <v>1405246.0308999999</v>
      </c>
      <c r="Z165" s="53">
        <v>67872124.456900001</v>
      </c>
      <c r="AA165" s="58">
        <f t="shared" si="33"/>
        <v>166926951.7622</v>
      </c>
    </row>
    <row r="166" spans="1:27" ht="24.9" customHeight="1">
      <c r="A166" s="161"/>
      <c r="B166" s="156"/>
      <c r="C166" s="49">
        <v>12</v>
      </c>
      <c r="D166" s="53" t="s">
        <v>451</v>
      </c>
      <c r="E166" s="53">
        <v>77307483.971100003</v>
      </c>
      <c r="F166" s="53">
        <v>0</v>
      </c>
      <c r="G166" s="53">
        <v>23794845.805199999</v>
      </c>
      <c r="H166" s="53">
        <v>4045407.1973000001</v>
      </c>
      <c r="I166" s="53">
        <v>3033069.8933000001</v>
      </c>
      <c r="J166" s="53">
        <v>0</v>
      </c>
      <c r="K166" s="53">
        <f t="shared" si="30"/>
        <v>3033069.8933000001</v>
      </c>
      <c r="L166" s="53">
        <v>84289493.100500003</v>
      </c>
      <c r="M166" s="58">
        <f t="shared" si="32"/>
        <v>192470299.96740001</v>
      </c>
      <c r="N166" s="57"/>
      <c r="O166" s="156"/>
      <c r="P166" s="59">
        <v>9</v>
      </c>
      <c r="Q166" s="50" t="s">
        <v>112</v>
      </c>
      <c r="R166" s="53" t="s">
        <v>452</v>
      </c>
      <c r="S166" s="53">
        <v>77297615.769199997</v>
      </c>
      <c r="T166" s="53">
        <v>0</v>
      </c>
      <c r="U166" s="53">
        <v>23791808.423500001</v>
      </c>
      <c r="V166" s="53">
        <v>4239070.6375000002</v>
      </c>
      <c r="W166" s="53">
        <v>3032682.7258000001</v>
      </c>
      <c r="X166" s="53">
        <f t="shared" si="42"/>
        <v>1516341.3629000001</v>
      </c>
      <c r="Y166" s="53">
        <f t="shared" si="43"/>
        <v>1516341.3629000001</v>
      </c>
      <c r="Z166" s="53">
        <v>73120486.847299993</v>
      </c>
      <c r="AA166" s="58">
        <f t="shared" si="33"/>
        <v>179965323.0404</v>
      </c>
    </row>
    <row r="167" spans="1:27" ht="24.9" customHeight="1">
      <c r="A167" s="161"/>
      <c r="B167" s="156"/>
      <c r="C167" s="49">
        <v>13</v>
      </c>
      <c r="D167" s="53" t="s">
        <v>453</v>
      </c>
      <c r="E167" s="53">
        <v>89194830.141499996</v>
      </c>
      <c r="F167" s="53">
        <v>0</v>
      </c>
      <c r="G167" s="53">
        <v>27453709.793900002</v>
      </c>
      <c r="H167" s="53">
        <v>4839356.4567999998</v>
      </c>
      <c r="I167" s="53">
        <v>3499456.1979999999</v>
      </c>
      <c r="J167" s="53">
        <v>0</v>
      </c>
      <c r="K167" s="53">
        <f t="shared" si="30"/>
        <v>3499456.1979999999</v>
      </c>
      <c r="L167" s="53">
        <v>99577732.882200003</v>
      </c>
      <c r="M167" s="58">
        <f t="shared" si="32"/>
        <v>224565085.47240001</v>
      </c>
      <c r="N167" s="57"/>
      <c r="O167" s="156"/>
      <c r="P167" s="59">
        <v>10</v>
      </c>
      <c r="Q167" s="50" t="s">
        <v>112</v>
      </c>
      <c r="R167" s="53" t="s">
        <v>454</v>
      </c>
      <c r="S167" s="53">
        <v>85126388.422299996</v>
      </c>
      <c r="T167" s="53">
        <v>0</v>
      </c>
      <c r="U167" s="53">
        <v>26201464.365600001</v>
      </c>
      <c r="V167" s="53">
        <v>4499102.3413000004</v>
      </c>
      <c r="W167" s="53">
        <v>3339835.5836999998</v>
      </c>
      <c r="X167" s="53">
        <f t="shared" si="42"/>
        <v>1669917.7918499999</v>
      </c>
      <c r="Y167" s="53">
        <f t="shared" si="43"/>
        <v>1669917.7918499999</v>
      </c>
      <c r="Z167" s="53">
        <v>78127641.889899999</v>
      </c>
      <c r="AA167" s="58">
        <f t="shared" si="33"/>
        <v>195624514.81094998</v>
      </c>
    </row>
    <row r="168" spans="1:27" ht="24.9" customHeight="1">
      <c r="A168" s="161"/>
      <c r="B168" s="156"/>
      <c r="C168" s="49">
        <v>14</v>
      </c>
      <c r="D168" s="53" t="s">
        <v>455</v>
      </c>
      <c r="E168" s="53">
        <v>78843582.522599995</v>
      </c>
      <c r="F168" s="53">
        <v>0</v>
      </c>
      <c r="G168" s="53">
        <v>24267649.0359</v>
      </c>
      <c r="H168" s="53">
        <v>3780737.0619000001</v>
      </c>
      <c r="I168" s="53">
        <v>3093336.9468</v>
      </c>
      <c r="J168" s="53">
        <v>0</v>
      </c>
      <c r="K168" s="53">
        <f t="shared" si="30"/>
        <v>3093336.9468</v>
      </c>
      <c r="L168" s="53">
        <v>79193020.6928</v>
      </c>
      <c r="M168" s="58">
        <f t="shared" si="32"/>
        <v>189178326.25999999</v>
      </c>
      <c r="N168" s="57"/>
      <c r="O168" s="156"/>
      <c r="P168" s="59">
        <v>11</v>
      </c>
      <c r="Q168" s="50" t="s">
        <v>112</v>
      </c>
      <c r="R168" s="53" t="s">
        <v>456</v>
      </c>
      <c r="S168" s="53">
        <v>83151005.558500007</v>
      </c>
      <c r="T168" s="53">
        <v>0</v>
      </c>
      <c r="U168" s="53">
        <v>25593451.683899999</v>
      </c>
      <c r="V168" s="53">
        <v>4133819.2938000001</v>
      </c>
      <c r="W168" s="53">
        <v>3262333.7173000001</v>
      </c>
      <c r="X168" s="53">
        <f t="shared" si="42"/>
        <v>1631166.8586500001</v>
      </c>
      <c r="Y168" s="53">
        <f t="shared" si="43"/>
        <v>1631166.8586500001</v>
      </c>
      <c r="Z168" s="53">
        <v>71093773.224999994</v>
      </c>
      <c r="AA168" s="58">
        <f t="shared" si="33"/>
        <v>185603216.61984998</v>
      </c>
    </row>
    <row r="169" spans="1:27" ht="24.9" customHeight="1">
      <c r="A169" s="161"/>
      <c r="B169" s="156"/>
      <c r="C169" s="49">
        <v>15</v>
      </c>
      <c r="D169" s="53" t="s">
        <v>457</v>
      </c>
      <c r="E169" s="53">
        <v>72558136.661200002</v>
      </c>
      <c r="F169" s="53">
        <v>0</v>
      </c>
      <c r="G169" s="53">
        <v>22333021.1395</v>
      </c>
      <c r="H169" s="53">
        <v>3525509.76</v>
      </c>
      <c r="I169" s="53">
        <v>2846734.7340000002</v>
      </c>
      <c r="J169" s="53">
        <v>0</v>
      </c>
      <c r="K169" s="53">
        <f t="shared" si="30"/>
        <v>2846734.7340000002</v>
      </c>
      <c r="L169" s="53">
        <v>74278378.9287</v>
      </c>
      <c r="M169" s="58">
        <f t="shared" si="32"/>
        <v>175541781.2234</v>
      </c>
      <c r="N169" s="57"/>
      <c r="O169" s="156"/>
      <c r="P169" s="59">
        <v>12</v>
      </c>
      <c r="Q169" s="50" t="s">
        <v>112</v>
      </c>
      <c r="R169" s="53" t="s">
        <v>458</v>
      </c>
      <c r="S169" s="53">
        <v>96756241.836899996</v>
      </c>
      <c r="T169" s="53">
        <v>0</v>
      </c>
      <c r="U169" s="53">
        <v>29781073.4089</v>
      </c>
      <c r="V169" s="53">
        <v>5005512.5120000001</v>
      </c>
      <c r="W169" s="53">
        <v>3796119.4574000002</v>
      </c>
      <c r="X169" s="53">
        <f t="shared" si="42"/>
        <v>1898059.7287000001</v>
      </c>
      <c r="Y169" s="53">
        <f t="shared" si="43"/>
        <v>1898059.7287000001</v>
      </c>
      <c r="Z169" s="53">
        <v>87879046.058200002</v>
      </c>
      <c r="AA169" s="58">
        <f t="shared" si="33"/>
        <v>221319933.54469997</v>
      </c>
    </row>
    <row r="170" spans="1:27" ht="24.9" customHeight="1">
      <c r="A170" s="161"/>
      <c r="B170" s="156"/>
      <c r="C170" s="49">
        <v>16</v>
      </c>
      <c r="D170" s="53" t="s">
        <v>459</v>
      </c>
      <c r="E170" s="53">
        <v>106317979.0949</v>
      </c>
      <c r="F170" s="53">
        <v>0</v>
      </c>
      <c r="G170" s="53">
        <v>32724126.940000001</v>
      </c>
      <c r="H170" s="53">
        <v>4362060.9617999997</v>
      </c>
      <c r="I170" s="53">
        <v>4171263.1809999999</v>
      </c>
      <c r="J170" s="53">
        <v>0</v>
      </c>
      <c r="K170" s="53">
        <f t="shared" si="30"/>
        <v>4171263.1809999999</v>
      </c>
      <c r="L170" s="53">
        <v>90386959.181299999</v>
      </c>
      <c r="M170" s="58">
        <f t="shared" si="32"/>
        <v>237962389.35900003</v>
      </c>
      <c r="N170" s="57"/>
      <c r="O170" s="156"/>
      <c r="P170" s="59">
        <v>13</v>
      </c>
      <c r="Q170" s="50" t="s">
        <v>112</v>
      </c>
      <c r="R170" s="53" t="s">
        <v>460</v>
      </c>
      <c r="S170" s="53">
        <v>99114294.361300007</v>
      </c>
      <c r="T170" s="53">
        <v>0</v>
      </c>
      <c r="U170" s="53">
        <v>30506869.8433</v>
      </c>
      <c r="V170" s="53">
        <v>4758618.6637000004</v>
      </c>
      <c r="W170" s="53">
        <v>3888634.9260999998</v>
      </c>
      <c r="X170" s="53">
        <f t="shared" si="42"/>
        <v>1944317.4630499999</v>
      </c>
      <c r="Y170" s="53">
        <f t="shared" si="43"/>
        <v>1944317.4630499999</v>
      </c>
      <c r="Z170" s="53">
        <v>83124872.7808</v>
      </c>
      <c r="AA170" s="58">
        <f t="shared" si="33"/>
        <v>219448973.11215001</v>
      </c>
    </row>
    <row r="171" spans="1:27" ht="24.9" customHeight="1">
      <c r="A171" s="161"/>
      <c r="B171" s="156"/>
      <c r="C171" s="49">
        <v>17</v>
      </c>
      <c r="D171" s="53" t="s">
        <v>461</v>
      </c>
      <c r="E171" s="53">
        <v>109571485.13779999</v>
      </c>
      <c r="F171" s="53">
        <v>0</v>
      </c>
      <c r="G171" s="53">
        <v>33725539.360200003</v>
      </c>
      <c r="H171" s="53">
        <v>4775239.5290000001</v>
      </c>
      <c r="I171" s="53">
        <v>4298910.7348999996</v>
      </c>
      <c r="J171" s="53">
        <v>0</v>
      </c>
      <c r="K171" s="53">
        <f t="shared" si="30"/>
        <v>4298910.7348999996</v>
      </c>
      <c r="L171" s="53">
        <v>98343101.129500002</v>
      </c>
      <c r="M171" s="58">
        <f t="shared" si="32"/>
        <v>250714275.89140001</v>
      </c>
      <c r="N171" s="57"/>
      <c r="O171" s="156"/>
      <c r="P171" s="59">
        <v>14</v>
      </c>
      <c r="Q171" s="50" t="s">
        <v>112</v>
      </c>
      <c r="R171" s="53" t="s">
        <v>462</v>
      </c>
      <c r="S171" s="53">
        <v>109745828.7017</v>
      </c>
      <c r="T171" s="53">
        <v>0</v>
      </c>
      <c r="U171" s="53">
        <v>33779201.412100002</v>
      </c>
      <c r="V171" s="53">
        <v>4913905.6699000001</v>
      </c>
      <c r="W171" s="53">
        <v>4305750.9034000002</v>
      </c>
      <c r="X171" s="53">
        <f t="shared" si="42"/>
        <v>2152875.4517000001</v>
      </c>
      <c r="Y171" s="53">
        <f t="shared" si="43"/>
        <v>2152875.4517000001</v>
      </c>
      <c r="Z171" s="53">
        <v>86115070.146799996</v>
      </c>
      <c r="AA171" s="58">
        <f t="shared" si="33"/>
        <v>236706881.3822</v>
      </c>
    </row>
    <row r="172" spans="1:27" ht="24.9" customHeight="1">
      <c r="A172" s="161"/>
      <c r="B172" s="156"/>
      <c r="C172" s="49">
        <v>18</v>
      </c>
      <c r="D172" s="53" t="s">
        <v>463</v>
      </c>
      <c r="E172" s="53">
        <v>61009456.566799998</v>
      </c>
      <c r="F172" s="53">
        <v>0</v>
      </c>
      <c r="G172" s="53">
        <v>18778396.826499999</v>
      </c>
      <c r="H172" s="53">
        <v>3487974.2779999999</v>
      </c>
      <c r="I172" s="53">
        <v>2393635.6017999998</v>
      </c>
      <c r="J172" s="53">
        <v>0</v>
      </c>
      <c r="K172" s="53">
        <f t="shared" si="30"/>
        <v>2393635.6017999998</v>
      </c>
      <c r="L172" s="53">
        <v>73555597.914900005</v>
      </c>
      <c r="M172" s="58">
        <f t="shared" si="32"/>
        <v>159225061.18799999</v>
      </c>
      <c r="N172" s="57"/>
      <c r="O172" s="156"/>
      <c r="P172" s="59">
        <v>15</v>
      </c>
      <c r="Q172" s="50" t="s">
        <v>112</v>
      </c>
      <c r="R172" s="53" t="s">
        <v>464</v>
      </c>
      <c r="S172" s="53">
        <v>129493254.3969</v>
      </c>
      <c r="T172" s="53">
        <v>0</v>
      </c>
      <c r="U172" s="53">
        <v>39857357.436999999</v>
      </c>
      <c r="V172" s="53">
        <v>5050106.0972999996</v>
      </c>
      <c r="W172" s="53">
        <v>5080518.3550000004</v>
      </c>
      <c r="X172" s="53">
        <f t="shared" si="42"/>
        <v>2540259.1775000002</v>
      </c>
      <c r="Y172" s="53">
        <f t="shared" si="43"/>
        <v>2540259.1775000002</v>
      </c>
      <c r="Z172" s="53">
        <v>88737737.488299996</v>
      </c>
      <c r="AA172" s="58">
        <f t="shared" si="33"/>
        <v>265678714.597</v>
      </c>
    </row>
    <row r="173" spans="1:27" ht="24.9" customHeight="1">
      <c r="A173" s="161"/>
      <c r="B173" s="156"/>
      <c r="C173" s="49">
        <v>19</v>
      </c>
      <c r="D173" s="53" t="s">
        <v>465</v>
      </c>
      <c r="E173" s="53">
        <v>82191604.911200002</v>
      </c>
      <c r="F173" s="53">
        <v>0</v>
      </c>
      <c r="G173" s="53">
        <v>25298153.100900002</v>
      </c>
      <c r="H173" s="53">
        <v>3898689.4972000001</v>
      </c>
      <c r="I173" s="53">
        <v>3224692.7403000002</v>
      </c>
      <c r="J173" s="53">
        <v>0</v>
      </c>
      <c r="K173" s="53">
        <f t="shared" si="30"/>
        <v>3224692.7403000002</v>
      </c>
      <c r="L173" s="53">
        <v>81464305.782100007</v>
      </c>
      <c r="M173" s="58">
        <f t="shared" si="32"/>
        <v>196077446.03170002</v>
      </c>
      <c r="N173" s="57"/>
      <c r="O173" s="156"/>
      <c r="P173" s="59">
        <v>16</v>
      </c>
      <c r="Q173" s="50" t="s">
        <v>112</v>
      </c>
      <c r="R173" s="53" t="s">
        <v>466</v>
      </c>
      <c r="S173" s="53">
        <v>82012248.423800007</v>
      </c>
      <c r="T173" s="53">
        <v>0</v>
      </c>
      <c r="U173" s="53">
        <v>25242948.096900001</v>
      </c>
      <c r="V173" s="53">
        <v>4931367.4870999996</v>
      </c>
      <c r="W173" s="53">
        <v>3217655.8955999999</v>
      </c>
      <c r="X173" s="53">
        <f t="shared" si="42"/>
        <v>1608827.9478</v>
      </c>
      <c r="Y173" s="53">
        <f t="shared" si="43"/>
        <v>1608827.9478</v>
      </c>
      <c r="Z173" s="53">
        <v>86451313.862499997</v>
      </c>
      <c r="AA173" s="58">
        <f t="shared" si="33"/>
        <v>200246705.81810001</v>
      </c>
    </row>
    <row r="174" spans="1:27" ht="24.9" customHeight="1">
      <c r="A174" s="161"/>
      <c r="B174" s="156"/>
      <c r="C174" s="49">
        <v>20</v>
      </c>
      <c r="D174" s="53" t="s">
        <v>467</v>
      </c>
      <c r="E174" s="53">
        <v>97264857.637999997</v>
      </c>
      <c r="F174" s="53">
        <v>0</v>
      </c>
      <c r="G174" s="53">
        <v>29937622.7355</v>
      </c>
      <c r="H174" s="53">
        <v>4219387.6946</v>
      </c>
      <c r="I174" s="53">
        <v>3816074.4112</v>
      </c>
      <c r="J174" s="53">
        <v>0</v>
      </c>
      <c r="K174" s="53">
        <f t="shared" si="30"/>
        <v>3816074.4112</v>
      </c>
      <c r="L174" s="53">
        <v>87639651.222800002</v>
      </c>
      <c r="M174" s="58">
        <f t="shared" si="32"/>
        <v>222877593.70209998</v>
      </c>
      <c r="N174" s="57"/>
      <c r="O174" s="156"/>
      <c r="P174" s="59">
        <v>17</v>
      </c>
      <c r="Q174" s="50" t="s">
        <v>112</v>
      </c>
      <c r="R174" s="53" t="s">
        <v>468</v>
      </c>
      <c r="S174" s="53">
        <v>111315297.52519999</v>
      </c>
      <c r="T174" s="53">
        <v>0</v>
      </c>
      <c r="U174" s="53">
        <v>34262275.840800002</v>
      </c>
      <c r="V174" s="53">
        <v>5311421.8866999997</v>
      </c>
      <c r="W174" s="53">
        <v>4367327.2010000004</v>
      </c>
      <c r="X174" s="53">
        <f t="shared" si="42"/>
        <v>2183663.6005000002</v>
      </c>
      <c r="Y174" s="53">
        <f t="shared" si="43"/>
        <v>2183663.6005000002</v>
      </c>
      <c r="Z174" s="53">
        <v>93769618.8072</v>
      </c>
      <c r="AA174" s="58">
        <f t="shared" si="33"/>
        <v>246842277.66039997</v>
      </c>
    </row>
    <row r="175" spans="1:27" ht="24.9" customHeight="1">
      <c r="A175" s="161"/>
      <c r="B175" s="156"/>
      <c r="C175" s="49">
        <v>21</v>
      </c>
      <c r="D175" s="53" t="s">
        <v>469</v>
      </c>
      <c r="E175" s="53">
        <v>141640874.79750001</v>
      </c>
      <c r="F175" s="53">
        <v>0</v>
      </c>
      <c r="G175" s="53">
        <v>43596332.494599998</v>
      </c>
      <c r="H175" s="53">
        <v>7549807.8574999999</v>
      </c>
      <c r="I175" s="53">
        <v>5557116.2187000001</v>
      </c>
      <c r="J175" s="53">
        <v>0</v>
      </c>
      <c r="K175" s="53">
        <f t="shared" si="30"/>
        <v>5557116.2187000001</v>
      </c>
      <c r="L175" s="53">
        <v>151770024.0623</v>
      </c>
      <c r="M175" s="58">
        <f t="shared" si="32"/>
        <v>350114155.43059999</v>
      </c>
      <c r="N175" s="57"/>
      <c r="O175" s="156"/>
      <c r="P175" s="59">
        <v>18</v>
      </c>
      <c r="Q175" s="50" t="s">
        <v>112</v>
      </c>
      <c r="R175" s="53" t="s">
        <v>470</v>
      </c>
      <c r="S175" s="53">
        <v>75191091.784500003</v>
      </c>
      <c r="T175" s="53">
        <v>0</v>
      </c>
      <c r="U175" s="53">
        <v>23143431.179400001</v>
      </c>
      <c r="V175" s="53">
        <v>4077249.6447999999</v>
      </c>
      <c r="W175" s="53">
        <v>2950035.6889</v>
      </c>
      <c r="X175" s="53">
        <f t="shared" si="42"/>
        <v>1475017.84445</v>
      </c>
      <c r="Y175" s="53">
        <f t="shared" si="43"/>
        <v>1475017.84445</v>
      </c>
      <c r="Z175" s="53">
        <v>70004471.422600001</v>
      </c>
      <c r="AA175" s="58">
        <f t="shared" si="33"/>
        <v>173891261.87575001</v>
      </c>
    </row>
    <row r="176" spans="1:27" ht="24.9" customHeight="1">
      <c r="A176" s="161"/>
      <c r="B176" s="156"/>
      <c r="C176" s="49">
        <v>22</v>
      </c>
      <c r="D176" s="53" t="s">
        <v>471</v>
      </c>
      <c r="E176" s="53">
        <v>88448932.688299999</v>
      </c>
      <c r="F176" s="53">
        <v>0</v>
      </c>
      <c r="G176" s="53">
        <v>27224126.395599999</v>
      </c>
      <c r="H176" s="53">
        <v>4124513.8591999998</v>
      </c>
      <c r="I176" s="53">
        <v>3470191.7725999998</v>
      </c>
      <c r="J176" s="53">
        <v>0</v>
      </c>
      <c r="K176" s="53">
        <f t="shared" si="30"/>
        <v>3470191.7725999998</v>
      </c>
      <c r="L176" s="53">
        <v>85812766.282000005</v>
      </c>
      <c r="M176" s="58">
        <f t="shared" si="32"/>
        <v>209080530.99770001</v>
      </c>
      <c r="N176" s="57"/>
      <c r="O176" s="156"/>
      <c r="P176" s="59">
        <v>19</v>
      </c>
      <c r="Q176" s="50" t="s">
        <v>112</v>
      </c>
      <c r="R176" s="53" t="s">
        <v>472</v>
      </c>
      <c r="S176" s="53">
        <v>86536286.429299995</v>
      </c>
      <c r="T176" s="53">
        <v>0</v>
      </c>
      <c r="U176" s="53">
        <v>26635423.7181</v>
      </c>
      <c r="V176" s="53">
        <v>4552754.4080999997</v>
      </c>
      <c r="W176" s="53">
        <v>3395151.3043999998</v>
      </c>
      <c r="X176" s="53">
        <f t="shared" si="42"/>
        <v>1697575.6521999999</v>
      </c>
      <c r="Y176" s="53">
        <f t="shared" si="43"/>
        <v>1697575.6521999999</v>
      </c>
      <c r="Z176" s="53">
        <v>79160762.9014</v>
      </c>
      <c r="AA176" s="58">
        <f t="shared" si="33"/>
        <v>198582803.10909998</v>
      </c>
    </row>
    <row r="177" spans="1:27" ht="24.9" customHeight="1">
      <c r="A177" s="161"/>
      <c r="B177" s="156"/>
      <c r="C177" s="49">
        <v>23</v>
      </c>
      <c r="D177" s="53" t="s">
        <v>473</v>
      </c>
      <c r="E177" s="53">
        <v>82365351.229200006</v>
      </c>
      <c r="F177" s="53">
        <v>0</v>
      </c>
      <c r="G177" s="53">
        <v>25351631.323600002</v>
      </c>
      <c r="H177" s="53">
        <v>4013436.0861999998</v>
      </c>
      <c r="I177" s="53">
        <v>3231509.4766000002</v>
      </c>
      <c r="J177" s="53">
        <v>0</v>
      </c>
      <c r="K177" s="53">
        <f t="shared" si="30"/>
        <v>3231509.4766000002</v>
      </c>
      <c r="L177" s="53">
        <v>83673859.283800006</v>
      </c>
      <c r="M177" s="58">
        <f t="shared" si="32"/>
        <v>198635787.3994</v>
      </c>
      <c r="N177" s="57"/>
      <c r="O177" s="156"/>
      <c r="P177" s="59">
        <v>20</v>
      </c>
      <c r="Q177" s="50" t="s">
        <v>112</v>
      </c>
      <c r="R177" s="53" t="s">
        <v>474</v>
      </c>
      <c r="S177" s="53">
        <v>99809914.900199994</v>
      </c>
      <c r="T177" s="53">
        <v>0</v>
      </c>
      <c r="U177" s="53">
        <v>30720978.266100001</v>
      </c>
      <c r="V177" s="53">
        <v>4761029.5999999996</v>
      </c>
      <c r="W177" s="53">
        <v>3915926.7949999999</v>
      </c>
      <c r="X177" s="53">
        <f t="shared" si="42"/>
        <v>1957963.3975</v>
      </c>
      <c r="Y177" s="53">
        <f t="shared" si="43"/>
        <v>1957963.3975</v>
      </c>
      <c r="Z177" s="53">
        <v>83171297.6259</v>
      </c>
      <c r="AA177" s="58">
        <f t="shared" si="33"/>
        <v>220421183.7897</v>
      </c>
    </row>
    <row r="178" spans="1:27" ht="24.9" customHeight="1">
      <c r="A178" s="161"/>
      <c r="B178" s="156"/>
      <c r="C178" s="49">
        <v>24</v>
      </c>
      <c r="D178" s="53" t="s">
        <v>475</v>
      </c>
      <c r="E178" s="53">
        <v>80396392.153200001</v>
      </c>
      <c r="F178" s="53">
        <v>0</v>
      </c>
      <c r="G178" s="53">
        <v>24745595.850699998</v>
      </c>
      <c r="H178" s="53">
        <v>3954010.0018000002</v>
      </c>
      <c r="I178" s="53">
        <v>3154259.6401</v>
      </c>
      <c r="J178" s="53">
        <v>0</v>
      </c>
      <c r="K178" s="53">
        <f t="shared" si="30"/>
        <v>3154259.6401</v>
      </c>
      <c r="L178" s="53">
        <v>82529554.132200003</v>
      </c>
      <c r="M178" s="58">
        <f t="shared" si="32"/>
        <v>194779811.778</v>
      </c>
      <c r="N178" s="57"/>
      <c r="O178" s="156"/>
      <c r="P178" s="59">
        <v>21</v>
      </c>
      <c r="Q178" s="50" t="s">
        <v>112</v>
      </c>
      <c r="R178" s="53" t="s">
        <v>476</v>
      </c>
      <c r="S178" s="53">
        <v>93894231.370100006</v>
      </c>
      <c r="T178" s="53">
        <v>0</v>
      </c>
      <c r="U178" s="53">
        <v>28900161.312800001</v>
      </c>
      <c r="V178" s="53">
        <v>4709701.1167000001</v>
      </c>
      <c r="W178" s="53">
        <v>3683831.7804999999</v>
      </c>
      <c r="X178" s="53">
        <f t="shared" si="42"/>
        <v>1841915.8902499999</v>
      </c>
      <c r="Y178" s="53">
        <f t="shared" si="43"/>
        <v>1841915.8902499999</v>
      </c>
      <c r="Z178" s="53">
        <v>82182919.400000006</v>
      </c>
      <c r="AA178" s="58">
        <f t="shared" si="33"/>
        <v>211528929.08985001</v>
      </c>
    </row>
    <row r="179" spans="1:27" ht="24.9" customHeight="1">
      <c r="A179" s="161"/>
      <c r="B179" s="156"/>
      <c r="C179" s="49">
        <v>25</v>
      </c>
      <c r="D179" s="53" t="s">
        <v>477</v>
      </c>
      <c r="E179" s="53">
        <v>91946845.1655</v>
      </c>
      <c r="F179" s="53">
        <v>0</v>
      </c>
      <c r="G179" s="53">
        <v>28300765.8587</v>
      </c>
      <c r="H179" s="53">
        <v>5065311.8477999996</v>
      </c>
      <c r="I179" s="53">
        <v>3607428.3308000001</v>
      </c>
      <c r="J179" s="53">
        <v>0</v>
      </c>
      <c r="K179" s="53">
        <f t="shared" si="30"/>
        <v>3607428.3308000001</v>
      </c>
      <c r="L179" s="53">
        <v>103928716.47149999</v>
      </c>
      <c r="M179" s="58">
        <f t="shared" si="32"/>
        <v>232849067.67429999</v>
      </c>
      <c r="N179" s="57"/>
      <c r="O179" s="156"/>
      <c r="P179" s="59">
        <v>22</v>
      </c>
      <c r="Q179" s="50" t="s">
        <v>112</v>
      </c>
      <c r="R179" s="53" t="s">
        <v>478</v>
      </c>
      <c r="S179" s="53">
        <v>110997367.7863</v>
      </c>
      <c r="T179" s="53">
        <v>0</v>
      </c>
      <c r="U179" s="53">
        <v>34164418.7029</v>
      </c>
      <c r="V179" s="53">
        <v>5228148.4981000004</v>
      </c>
      <c r="W179" s="53">
        <v>4354853.5947000002</v>
      </c>
      <c r="X179" s="53">
        <f t="shared" si="42"/>
        <v>2177426.7973500001</v>
      </c>
      <c r="Y179" s="53">
        <f t="shared" si="43"/>
        <v>2177426.7973500001</v>
      </c>
      <c r="Z179" s="53">
        <v>92166111.382400006</v>
      </c>
      <c r="AA179" s="58">
        <f t="shared" si="33"/>
        <v>244733473.16705</v>
      </c>
    </row>
    <row r="180" spans="1:27" ht="24.9" customHeight="1">
      <c r="A180" s="161"/>
      <c r="B180" s="156"/>
      <c r="C180" s="49">
        <v>26</v>
      </c>
      <c r="D180" s="53" t="s">
        <v>479</v>
      </c>
      <c r="E180" s="53">
        <v>79924706.323599994</v>
      </c>
      <c r="F180" s="53">
        <v>0</v>
      </c>
      <c r="G180" s="53">
        <v>24600413.3792</v>
      </c>
      <c r="H180" s="53">
        <v>3866203.0048000002</v>
      </c>
      <c r="I180" s="53">
        <v>3135753.5910999998</v>
      </c>
      <c r="J180" s="53">
        <v>0</v>
      </c>
      <c r="K180" s="53">
        <f t="shared" si="30"/>
        <v>3135753.5910999998</v>
      </c>
      <c r="L180" s="53">
        <v>80838747.813700005</v>
      </c>
      <c r="M180" s="58">
        <f t="shared" si="32"/>
        <v>192365824.1124</v>
      </c>
      <c r="N180" s="57"/>
      <c r="O180" s="156"/>
      <c r="P180" s="59">
        <v>23</v>
      </c>
      <c r="Q180" s="50" t="s">
        <v>112</v>
      </c>
      <c r="R180" s="53" t="s">
        <v>480</v>
      </c>
      <c r="S180" s="53">
        <v>81175162.277500004</v>
      </c>
      <c r="T180" s="53">
        <v>0</v>
      </c>
      <c r="U180" s="53">
        <v>24985297.2881</v>
      </c>
      <c r="V180" s="53">
        <v>5063698.1871999996</v>
      </c>
      <c r="W180" s="53">
        <v>3184813.7869000002</v>
      </c>
      <c r="X180" s="53">
        <f t="shared" si="42"/>
        <v>1592406.8934500001</v>
      </c>
      <c r="Y180" s="53">
        <f t="shared" si="43"/>
        <v>1592406.8934500001</v>
      </c>
      <c r="Z180" s="53">
        <v>88999465.963400006</v>
      </c>
      <c r="AA180" s="58">
        <f t="shared" si="33"/>
        <v>201816030.60965002</v>
      </c>
    </row>
    <row r="181" spans="1:27" ht="24.9" customHeight="1">
      <c r="A181" s="161"/>
      <c r="B181" s="157"/>
      <c r="C181" s="49">
        <v>27</v>
      </c>
      <c r="D181" s="53" t="s">
        <v>481</v>
      </c>
      <c r="E181" s="53">
        <v>77516239.989700004</v>
      </c>
      <c r="F181" s="53">
        <v>0</v>
      </c>
      <c r="G181" s="53">
        <v>23859099.833700001</v>
      </c>
      <c r="H181" s="53">
        <v>3888198.4304</v>
      </c>
      <c r="I181" s="53">
        <v>3041260.1946999999</v>
      </c>
      <c r="J181" s="53">
        <v>0</v>
      </c>
      <c r="K181" s="53">
        <f t="shared" si="30"/>
        <v>3041260.1946999999</v>
      </c>
      <c r="L181" s="53">
        <v>81262290.423099995</v>
      </c>
      <c r="M181" s="58">
        <f t="shared" si="32"/>
        <v>189567088.8716</v>
      </c>
      <c r="N181" s="57"/>
      <c r="O181" s="156"/>
      <c r="P181" s="59">
        <v>24</v>
      </c>
      <c r="Q181" s="50" t="s">
        <v>112</v>
      </c>
      <c r="R181" s="53" t="s">
        <v>482</v>
      </c>
      <c r="S181" s="53">
        <v>66063697.373400003</v>
      </c>
      <c r="T181" s="53">
        <v>0</v>
      </c>
      <c r="U181" s="53">
        <v>20334066.1417</v>
      </c>
      <c r="V181" s="53">
        <v>3901609.4449999998</v>
      </c>
      <c r="W181" s="53">
        <v>2591932.9054999999</v>
      </c>
      <c r="X181" s="53">
        <f t="shared" si="42"/>
        <v>1295966.4527499999</v>
      </c>
      <c r="Y181" s="53">
        <f t="shared" si="43"/>
        <v>1295966.4527499999</v>
      </c>
      <c r="Z181" s="53">
        <v>66622354.167800002</v>
      </c>
      <c r="AA181" s="58">
        <f t="shared" si="33"/>
        <v>158217693.58065</v>
      </c>
    </row>
    <row r="182" spans="1:27" ht="24.9" customHeight="1">
      <c r="A182" s="49"/>
      <c r="B182" s="162" t="s">
        <v>483</v>
      </c>
      <c r="C182" s="163"/>
      <c r="D182" s="54"/>
      <c r="E182" s="54">
        <f>SUM(E155:E181)</f>
        <v>2394787852.7313995</v>
      </c>
      <c r="F182" s="54">
        <f t="shared" ref="F182:L182" si="44">SUM(F155:F181)</f>
        <v>0</v>
      </c>
      <c r="G182" s="54">
        <f t="shared" si="44"/>
        <v>737103379.45089984</v>
      </c>
      <c r="H182" s="54">
        <f t="shared" si="44"/>
        <v>117111459.2385</v>
      </c>
      <c r="I182" s="54">
        <f t="shared" si="44"/>
        <v>93956736.965499997</v>
      </c>
      <c r="J182" s="54">
        <f t="shared" si="44"/>
        <v>0</v>
      </c>
      <c r="K182" s="54">
        <f t="shared" si="44"/>
        <v>93956736.965499997</v>
      </c>
      <c r="L182" s="54">
        <f t="shared" si="44"/>
        <v>2427658357.6630998</v>
      </c>
      <c r="M182" s="60">
        <f t="shared" si="32"/>
        <v>5770617786.0493994</v>
      </c>
      <c r="N182" s="57"/>
      <c r="O182" s="157"/>
      <c r="P182" s="59">
        <v>25</v>
      </c>
      <c r="Q182" s="50" t="s">
        <v>112</v>
      </c>
      <c r="R182" s="53" t="s">
        <v>484</v>
      </c>
      <c r="S182" s="53">
        <v>73640588.816400006</v>
      </c>
      <c r="T182" s="53">
        <v>0</v>
      </c>
      <c r="U182" s="53">
        <v>22666194.343499999</v>
      </c>
      <c r="V182" s="53">
        <v>3886226.6235000002</v>
      </c>
      <c r="W182" s="53">
        <v>2889203.4948</v>
      </c>
      <c r="X182" s="53">
        <f t="shared" si="42"/>
        <v>1444601.7474</v>
      </c>
      <c r="Y182" s="53">
        <f t="shared" si="43"/>
        <v>1444601.7474</v>
      </c>
      <c r="Z182" s="53">
        <v>66326143.470700003</v>
      </c>
      <c r="AA182" s="58">
        <f t="shared" si="33"/>
        <v>167963755.00150001</v>
      </c>
    </row>
    <row r="183" spans="1:27" ht="24.9" customHeight="1">
      <c r="A183" s="161">
        <v>9</v>
      </c>
      <c r="B183" s="155" t="s">
        <v>485</v>
      </c>
      <c r="C183" s="49">
        <v>1</v>
      </c>
      <c r="D183" s="53" t="s">
        <v>486</v>
      </c>
      <c r="E183" s="53">
        <v>82177509.736000001</v>
      </c>
      <c r="F183" s="53">
        <f>-2141737.01</f>
        <v>-2141737.0099999998</v>
      </c>
      <c r="G183" s="53">
        <v>25293814.6785</v>
      </c>
      <c r="H183" s="53">
        <v>4435057.4567999998</v>
      </c>
      <c r="I183" s="53">
        <v>3224139.7324999999</v>
      </c>
      <c r="J183" s="53">
        <f t="shared" ref="J183:J226" si="45">I183/2</f>
        <v>1612069.86625</v>
      </c>
      <c r="K183" s="53">
        <f t="shared" ref="K183:K200" si="46">I183-J183</f>
        <v>1612069.86625</v>
      </c>
      <c r="L183" s="53">
        <v>76436906.464200005</v>
      </c>
      <c r="M183" s="58">
        <f t="shared" si="32"/>
        <v>187813621.19174999</v>
      </c>
      <c r="N183" s="57"/>
      <c r="O183" s="49"/>
      <c r="P183" s="163"/>
      <c r="Q183" s="164"/>
      <c r="R183" s="54"/>
      <c r="S183" s="54">
        <f>S158+S159+S160+S161+S162+S163+S164+S165+S166+S167+S168+S169+S170+S171+S172+S173+S174+S175+S176+S177+S178+S179+S180+S181+S182</f>
        <v>2249696955.2264996</v>
      </c>
      <c r="T183" s="54">
        <f t="shared" ref="T183:Z183" si="47">T158+T159+T160+T161+T162+T163+T164+T165+T166+T167+T168+T169+T170+T171+T172+T173+T174+T175+T176+T177+T178+T179+T180+T181+T182</f>
        <v>0</v>
      </c>
      <c r="U183" s="54">
        <f t="shared" si="47"/>
        <v>692445147.71860015</v>
      </c>
      <c r="V183" s="54">
        <f t="shared" si="47"/>
        <v>113802254.44189999</v>
      </c>
      <c r="W183" s="54">
        <f t="shared" si="47"/>
        <v>88264263.088300005</v>
      </c>
      <c r="X183" s="54">
        <f t="shared" si="47"/>
        <v>44132131.544150002</v>
      </c>
      <c r="Y183" s="54">
        <f t="shared" si="47"/>
        <v>44132131.544150002</v>
      </c>
      <c r="Z183" s="54">
        <f t="shared" si="47"/>
        <v>1978699313.0038002</v>
      </c>
      <c r="AA183" s="60">
        <f t="shared" ref="AA183" si="48">S183+T183+U183+V183+Y183+Z183</f>
        <v>5078775801.9349499</v>
      </c>
    </row>
    <row r="184" spans="1:27" ht="24.9" customHeight="1">
      <c r="A184" s="161"/>
      <c r="B184" s="156"/>
      <c r="C184" s="49">
        <v>2</v>
      </c>
      <c r="D184" s="53" t="s">
        <v>487</v>
      </c>
      <c r="E184" s="53">
        <v>103296132.8065</v>
      </c>
      <c r="F184" s="53">
        <f t="shared" ref="F184:F200" si="49">-2141737.01</f>
        <v>-2141737.0099999998</v>
      </c>
      <c r="G184" s="53">
        <v>31794018.2005</v>
      </c>
      <c r="H184" s="53">
        <v>4490290.6085999999</v>
      </c>
      <c r="I184" s="53">
        <v>4052704.5301999999</v>
      </c>
      <c r="J184" s="53">
        <f t="shared" si="45"/>
        <v>2026352.2651</v>
      </c>
      <c r="K184" s="53">
        <f t="shared" si="46"/>
        <v>2026352.2651</v>
      </c>
      <c r="L184" s="53">
        <v>77500472.754600003</v>
      </c>
      <c r="M184" s="58">
        <f t="shared" si="32"/>
        <v>216965529.62529999</v>
      </c>
      <c r="N184" s="57"/>
      <c r="O184" s="155">
        <v>27</v>
      </c>
      <c r="P184" s="59">
        <v>1</v>
      </c>
      <c r="Q184" s="50" t="s">
        <v>113</v>
      </c>
      <c r="R184" s="53" t="s">
        <v>488</v>
      </c>
      <c r="S184" s="53">
        <v>82677375.238399997</v>
      </c>
      <c r="T184" s="53">
        <f>-5788847.52</f>
        <v>-5788847.5199999996</v>
      </c>
      <c r="U184" s="53">
        <v>25447670.708299998</v>
      </c>
      <c r="V184" s="53">
        <v>6154797.7931000004</v>
      </c>
      <c r="W184" s="53">
        <v>3243751.3783999998</v>
      </c>
      <c r="X184" s="53">
        <v>0</v>
      </c>
      <c r="Y184" s="53">
        <f>W184-X184</f>
        <v>3243751.3783999998</v>
      </c>
      <c r="Z184" s="53">
        <v>88478261.686800003</v>
      </c>
      <c r="AA184" s="58">
        <f t="shared" si="33"/>
        <v>200213009.285</v>
      </c>
    </row>
    <row r="185" spans="1:27" ht="24.9" customHeight="1">
      <c r="A185" s="161"/>
      <c r="B185" s="156"/>
      <c r="C185" s="49">
        <v>3</v>
      </c>
      <c r="D185" s="53" t="s">
        <v>489</v>
      </c>
      <c r="E185" s="53">
        <v>98884816.661400005</v>
      </c>
      <c r="F185" s="53">
        <f t="shared" si="49"/>
        <v>-2141737.0099999998</v>
      </c>
      <c r="G185" s="53">
        <v>30436237.787999999</v>
      </c>
      <c r="H185" s="53">
        <v>5540882.2845999999</v>
      </c>
      <c r="I185" s="53">
        <v>3879631.6334000002</v>
      </c>
      <c r="J185" s="53">
        <f t="shared" si="45"/>
        <v>1939815.8167000001</v>
      </c>
      <c r="K185" s="53">
        <f t="shared" si="46"/>
        <v>1939815.8167000001</v>
      </c>
      <c r="L185" s="53">
        <v>97730603.665999994</v>
      </c>
      <c r="M185" s="58">
        <f t="shared" si="32"/>
        <v>232390619.20670003</v>
      </c>
      <c r="N185" s="57"/>
      <c r="O185" s="156"/>
      <c r="P185" s="59">
        <v>2</v>
      </c>
      <c r="Q185" s="50" t="s">
        <v>113</v>
      </c>
      <c r="R185" s="53" t="s">
        <v>490</v>
      </c>
      <c r="S185" s="53">
        <v>85351739.390799999</v>
      </c>
      <c r="T185" s="53">
        <f t="shared" ref="T185:T203" si="50">-5788847.52</f>
        <v>-5788847.5199999996</v>
      </c>
      <c r="U185" s="53">
        <v>26270826.234299999</v>
      </c>
      <c r="V185" s="53">
        <v>6582380.8309000004</v>
      </c>
      <c r="W185" s="53">
        <v>3348676.9687000001</v>
      </c>
      <c r="X185" s="53">
        <v>0</v>
      </c>
      <c r="Y185" s="53">
        <f t="shared" ref="Y185:Y203" si="51">W185-X185</f>
        <v>3348676.9687000001</v>
      </c>
      <c r="Z185" s="53">
        <v>96711775.264400005</v>
      </c>
      <c r="AA185" s="58">
        <f t="shared" si="33"/>
        <v>212476551.16910002</v>
      </c>
    </row>
    <row r="186" spans="1:27" ht="24.9" customHeight="1">
      <c r="A186" s="161"/>
      <c r="B186" s="156"/>
      <c r="C186" s="49">
        <v>4</v>
      </c>
      <c r="D186" s="53" t="s">
        <v>491</v>
      </c>
      <c r="E186" s="53">
        <v>63802215.259400003</v>
      </c>
      <c r="F186" s="53">
        <f t="shared" si="49"/>
        <v>-2141737.0099999998</v>
      </c>
      <c r="G186" s="53">
        <v>19637993.582800001</v>
      </c>
      <c r="H186" s="53">
        <v>3453063.9053000002</v>
      </c>
      <c r="I186" s="53">
        <v>2503206.2653000001</v>
      </c>
      <c r="J186" s="53">
        <f t="shared" si="45"/>
        <v>1251603.13265</v>
      </c>
      <c r="K186" s="53">
        <f t="shared" si="46"/>
        <v>1251603.13265</v>
      </c>
      <c r="L186" s="53">
        <v>57527696.963299997</v>
      </c>
      <c r="M186" s="58">
        <f t="shared" si="32"/>
        <v>143530835.83345002</v>
      </c>
      <c r="N186" s="57"/>
      <c r="O186" s="156"/>
      <c r="P186" s="59">
        <v>3</v>
      </c>
      <c r="Q186" s="50" t="s">
        <v>113</v>
      </c>
      <c r="R186" s="53" t="s">
        <v>492</v>
      </c>
      <c r="S186" s="53">
        <v>131188448.9718</v>
      </c>
      <c r="T186" s="53">
        <f t="shared" si="50"/>
        <v>-5788847.5199999996</v>
      </c>
      <c r="U186" s="53">
        <v>40379129.604999997</v>
      </c>
      <c r="V186" s="53">
        <v>8995824.1034999993</v>
      </c>
      <c r="W186" s="53">
        <v>5147027.3574000001</v>
      </c>
      <c r="X186" s="53">
        <v>0</v>
      </c>
      <c r="Y186" s="53">
        <f t="shared" si="51"/>
        <v>5147027.3574000001</v>
      </c>
      <c r="Z186" s="53">
        <v>143184895.56959999</v>
      </c>
      <c r="AA186" s="58">
        <f t="shared" si="33"/>
        <v>323106478.0873</v>
      </c>
    </row>
    <row r="187" spans="1:27" ht="24.9" customHeight="1">
      <c r="A187" s="161"/>
      <c r="B187" s="156"/>
      <c r="C187" s="49">
        <v>5</v>
      </c>
      <c r="D187" s="53" t="s">
        <v>493</v>
      </c>
      <c r="E187" s="53">
        <v>76216313.911300004</v>
      </c>
      <c r="F187" s="53">
        <f t="shared" si="49"/>
        <v>-2141737.0099999998</v>
      </c>
      <c r="G187" s="53">
        <v>23458989.274999999</v>
      </c>
      <c r="H187" s="53">
        <v>4094556.3881000001</v>
      </c>
      <c r="I187" s="53">
        <v>2990259.0956000001</v>
      </c>
      <c r="J187" s="53">
        <f t="shared" si="45"/>
        <v>1495129.5478000001</v>
      </c>
      <c r="K187" s="53">
        <f t="shared" si="46"/>
        <v>1495129.5478000001</v>
      </c>
      <c r="L187" s="53">
        <v>69880238.110200003</v>
      </c>
      <c r="M187" s="58">
        <f t="shared" si="32"/>
        <v>173003490.22240001</v>
      </c>
      <c r="N187" s="57"/>
      <c r="O187" s="156"/>
      <c r="P187" s="59">
        <v>4</v>
      </c>
      <c r="Q187" s="50" t="s">
        <v>113</v>
      </c>
      <c r="R187" s="53" t="s">
        <v>494</v>
      </c>
      <c r="S187" s="53">
        <v>86257506.498400003</v>
      </c>
      <c r="T187" s="53">
        <f t="shared" si="50"/>
        <v>-5788847.5199999996</v>
      </c>
      <c r="U187" s="53">
        <v>26549616.689599998</v>
      </c>
      <c r="V187" s="53">
        <v>5984433.7001999998</v>
      </c>
      <c r="W187" s="53">
        <v>3384213.6956000002</v>
      </c>
      <c r="X187" s="53">
        <v>0</v>
      </c>
      <c r="Y187" s="53">
        <f t="shared" si="51"/>
        <v>3384213.6956000002</v>
      </c>
      <c r="Z187" s="53">
        <v>85197740.832300007</v>
      </c>
      <c r="AA187" s="58">
        <f t="shared" si="33"/>
        <v>201584663.89610004</v>
      </c>
    </row>
    <row r="188" spans="1:27" ht="24.9" customHeight="1">
      <c r="A188" s="161"/>
      <c r="B188" s="156"/>
      <c r="C188" s="49">
        <v>6</v>
      </c>
      <c r="D188" s="53" t="s">
        <v>495</v>
      </c>
      <c r="E188" s="53">
        <v>87681215.896799996</v>
      </c>
      <c r="F188" s="53">
        <f t="shared" si="49"/>
        <v>-2141737.0099999998</v>
      </c>
      <c r="G188" s="53">
        <v>26987827.117199998</v>
      </c>
      <c r="H188" s="53">
        <v>4648032.2274000002</v>
      </c>
      <c r="I188" s="53">
        <v>3440071.2903999998</v>
      </c>
      <c r="J188" s="53">
        <f t="shared" si="45"/>
        <v>1720035.6451999999</v>
      </c>
      <c r="K188" s="53">
        <f t="shared" si="46"/>
        <v>1720035.6451999999</v>
      </c>
      <c r="L188" s="53">
        <v>80537935.9956</v>
      </c>
      <c r="M188" s="58">
        <f t="shared" si="32"/>
        <v>199433309.87220001</v>
      </c>
      <c r="N188" s="57"/>
      <c r="O188" s="156"/>
      <c r="P188" s="59">
        <v>5</v>
      </c>
      <c r="Q188" s="50" t="s">
        <v>113</v>
      </c>
      <c r="R188" s="53" t="s">
        <v>496</v>
      </c>
      <c r="S188" s="53">
        <v>77302136.948799998</v>
      </c>
      <c r="T188" s="53">
        <f t="shared" si="50"/>
        <v>-5788847.5199999996</v>
      </c>
      <c r="U188" s="53">
        <v>23793200.019299999</v>
      </c>
      <c r="V188" s="53">
        <v>5871084.7554000001</v>
      </c>
      <c r="W188" s="53">
        <v>3032860.1091</v>
      </c>
      <c r="X188" s="53">
        <v>0</v>
      </c>
      <c r="Y188" s="53">
        <f t="shared" si="51"/>
        <v>3032860.1091</v>
      </c>
      <c r="Z188" s="53">
        <v>83015100.284299999</v>
      </c>
      <c r="AA188" s="58">
        <f t="shared" si="33"/>
        <v>187225534.59689999</v>
      </c>
    </row>
    <row r="189" spans="1:27" ht="24.9" customHeight="1">
      <c r="A189" s="161"/>
      <c r="B189" s="156"/>
      <c r="C189" s="49">
        <v>7</v>
      </c>
      <c r="D189" s="53" t="s">
        <v>497</v>
      </c>
      <c r="E189" s="53">
        <v>100521890.5572</v>
      </c>
      <c r="F189" s="53">
        <f t="shared" si="49"/>
        <v>-2141737.0099999998</v>
      </c>
      <c r="G189" s="53">
        <v>30940120.710099999</v>
      </c>
      <c r="H189" s="53">
        <v>4796165.0422</v>
      </c>
      <c r="I189" s="53">
        <v>3943860.338</v>
      </c>
      <c r="J189" s="53">
        <f t="shared" si="45"/>
        <v>1971930.169</v>
      </c>
      <c r="K189" s="53">
        <f t="shared" si="46"/>
        <v>1971930.169</v>
      </c>
      <c r="L189" s="53">
        <v>83390372.679700002</v>
      </c>
      <c r="M189" s="58">
        <f t="shared" si="32"/>
        <v>219478742.14819998</v>
      </c>
      <c r="N189" s="57"/>
      <c r="O189" s="156"/>
      <c r="P189" s="59">
        <v>6</v>
      </c>
      <c r="Q189" s="50" t="s">
        <v>113</v>
      </c>
      <c r="R189" s="53" t="s">
        <v>498</v>
      </c>
      <c r="S189" s="53">
        <v>58801786.857900001</v>
      </c>
      <c r="T189" s="53">
        <f t="shared" si="50"/>
        <v>-5788847.5199999996</v>
      </c>
      <c r="U189" s="53">
        <v>18098887.448899999</v>
      </c>
      <c r="V189" s="53">
        <v>4877936.2560999999</v>
      </c>
      <c r="W189" s="53">
        <v>2307020.2291999999</v>
      </c>
      <c r="X189" s="53">
        <v>0</v>
      </c>
      <c r="Y189" s="53">
        <f t="shared" si="51"/>
        <v>2307020.2291999999</v>
      </c>
      <c r="Z189" s="53">
        <v>63891091.771499999</v>
      </c>
      <c r="AA189" s="58">
        <f t="shared" si="33"/>
        <v>142187875.04359999</v>
      </c>
    </row>
    <row r="190" spans="1:27" ht="24.9" customHeight="1">
      <c r="A190" s="161"/>
      <c r="B190" s="156"/>
      <c r="C190" s="49">
        <v>8</v>
      </c>
      <c r="D190" s="53" t="s">
        <v>499</v>
      </c>
      <c r="E190" s="53">
        <v>79628811.665900007</v>
      </c>
      <c r="F190" s="53">
        <f t="shared" si="49"/>
        <v>-2141737.0099999998</v>
      </c>
      <c r="G190" s="53">
        <v>24509338.526000001</v>
      </c>
      <c r="H190" s="53">
        <v>4737210.6627000002</v>
      </c>
      <c r="I190" s="53">
        <v>3124144.5057999999</v>
      </c>
      <c r="J190" s="53">
        <f t="shared" si="45"/>
        <v>1562072.2529</v>
      </c>
      <c r="K190" s="53">
        <f t="shared" si="46"/>
        <v>1562072.2529</v>
      </c>
      <c r="L190" s="53">
        <v>82255150.649900004</v>
      </c>
      <c r="M190" s="58">
        <f t="shared" si="32"/>
        <v>190550846.74739999</v>
      </c>
      <c r="N190" s="57"/>
      <c r="O190" s="156"/>
      <c r="P190" s="59">
        <v>7</v>
      </c>
      <c r="Q190" s="50" t="s">
        <v>113</v>
      </c>
      <c r="R190" s="53" t="s">
        <v>500</v>
      </c>
      <c r="S190" s="53">
        <v>57283331.400700003</v>
      </c>
      <c r="T190" s="53">
        <f t="shared" si="50"/>
        <v>-5788847.5199999996</v>
      </c>
      <c r="U190" s="53">
        <v>17631514.6719</v>
      </c>
      <c r="V190" s="53">
        <v>4919472.4946999997</v>
      </c>
      <c r="W190" s="53">
        <v>2247445.3821999999</v>
      </c>
      <c r="X190" s="53">
        <v>0</v>
      </c>
      <c r="Y190" s="53">
        <f t="shared" si="51"/>
        <v>2247445.3821999999</v>
      </c>
      <c r="Z190" s="53">
        <v>64690911.1153</v>
      </c>
      <c r="AA190" s="58">
        <f t="shared" si="33"/>
        <v>140983827.54480001</v>
      </c>
    </row>
    <row r="191" spans="1:27" ht="24.9" customHeight="1">
      <c r="A191" s="161"/>
      <c r="B191" s="156"/>
      <c r="C191" s="49">
        <v>9</v>
      </c>
      <c r="D191" s="53" t="s">
        <v>501</v>
      </c>
      <c r="E191" s="53">
        <v>84874498.167799994</v>
      </c>
      <c r="F191" s="53">
        <f t="shared" si="49"/>
        <v>-2141737.0099999998</v>
      </c>
      <c r="G191" s="53">
        <v>26123933.8413</v>
      </c>
      <c r="H191" s="53">
        <v>4844112.9736000001</v>
      </c>
      <c r="I191" s="53">
        <v>3329952.9602000001</v>
      </c>
      <c r="J191" s="53">
        <f t="shared" si="45"/>
        <v>1664976.4801</v>
      </c>
      <c r="K191" s="53">
        <f t="shared" si="46"/>
        <v>1664976.4801</v>
      </c>
      <c r="L191" s="53">
        <v>84313655.198799998</v>
      </c>
      <c r="M191" s="58">
        <f t="shared" si="32"/>
        <v>199679439.6516</v>
      </c>
      <c r="N191" s="57"/>
      <c r="O191" s="156"/>
      <c r="P191" s="59">
        <v>8</v>
      </c>
      <c r="Q191" s="50" t="s">
        <v>113</v>
      </c>
      <c r="R191" s="53" t="s">
        <v>502</v>
      </c>
      <c r="S191" s="53">
        <v>128627293.0607</v>
      </c>
      <c r="T191" s="53">
        <f t="shared" si="50"/>
        <v>-5788847.5199999996</v>
      </c>
      <c r="U191" s="53">
        <v>39590818.993299998</v>
      </c>
      <c r="V191" s="53">
        <v>8980729.5460999999</v>
      </c>
      <c r="W191" s="53">
        <v>5046543.3616000004</v>
      </c>
      <c r="X191" s="53">
        <v>0</v>
      </c>
      <c r="Y191" s="53">
        <f t="shared" si="51"/>
        <v>5046543.3616000004</v>
      </c>
      <c r="Z191" s="53">
        <v>142894235.66929999</v>
      </c>
      <c r="AA191" s="58">
        <f t="shared" si="33"/>
        <v>319350773.111</v>
      </c>
    </row>
    <row r="192" spans="1:27" ht="24.9" customHeight="1">
      <c r="A192" s="161"/>
      <c r="B192" s="156"/>
      <c r="C192" s="49">
        <v>10</v>
      </c>
      <c r="D192" s="53" t="s">
        <v>503</v>
      </c>
      <c r="E192" s="53">
        <v>66460039.740199998</v>
      </c>
      <c r="F192" s="53">
        <f t="shared" si="49"/>
        <v>-2141737.0099999998</v>
      </c>
      <c r="G192" s="53">
        <v>20456058.283</v>
      </c>
      <c r="H192" s="53">
        <v>3870706.1985999998</v>
      </c>
      <c r="I192" s="53">
        <v>2607482.9407000002</v>
      </c>
      <c r="J192" s="53">
        <f t="shared" si="45"/>
        <v>1303741.4703500001</v>
      </c>
      <c r="K192" s="53">
        <f t="shared" si="46"/>
        <v>1303741.4703500001</v>
      </c>
      <c r="L192" s="53">
        <v>65569792.157499999</v>
      </c>
      <c r="M192" s="58">
        <f t="shared" si="32"/>
        <v>155518600.83964998</v>
      </c>
      <c r="N192" s="57"/>
      <c r="O192" s="156"/>
      <c r="P192" s="59">
        <v>9</v>
      </c>
      <c r="Q192" s="50" t="s">
        <v>113</v>
      </c>
      <c r="R192" s="53" t="s">
        <v>504</v>
      </c>
      <c r="S192" s="53">
        <v>76549233.907000005</v>
      </c>
      <c r="T192" s="53">
        <f t="shared" si="50"/>
        <v>-5788847.5199999996</v>
      </c>
      <c r="U192" s="53">
        <v>23561460.336800002</v>
      </c>
      <c r="V192" s="53">
        <v>5358725.8616000004</v>
      </c>
      <c r="W192" s="53">
        <v>3003320.8273</v>
      </c>
      <c r="X192" s="53">
        <v>0</v>
      </c>
      <c r="Y192" s="53">
        <f t="shared" si="51"/>
        <v>3003320.8273</v>
      </c>
      <c r="Z192" s="53">
        <v>73149147.856700003</v>
      </c>
      <c r="AA192" s="58">
        <f t="shared" si="33"/>
        <v>175833041.2694</v>
      </c>
    </row>
    <row r="193" spans="1:27" ht="24.9" customHeight="1">
      <c r="A193" s="161"/>
      <c r="B193" s="156"/>
      <c r="C193" s="49">
        <v>11</v>
      </c>
      <c r="D193" s="53" t="s">
        <v>505</v>
      </c>
      <c r="E193" s="53">
        <v>90683787.107600003</v>
      </c>
      <c r="F193" s="53">
        <f t="shared" si="49"/>
        <v>-2141737.0099999998</v>
      </c>
      <c r="G193" s="53">
        <v>27912003.087099999</v>
      </c>
      <c r="H193" s="53">
        <v>4588632.3487999998</v>
      </c>
      <c r="I193" s="53">
        <v>3557873.7058000001</v>
      </c>
      <c r="J193" s="53">
        <f t="shared" si="45"/>
        <v>1778936.8529000001</v>
      </c>
      <c r="K193" s="53">
        <f t="shared" si="46"/>
        <v>1778936.8529000001</v>
      </c>
      <c r="L193" s="53">
        <v>79394135.461899996</v>
      </c>
      <c r="M193" s="58">
        <f t="shared" si="32"/>
        <v>202215757.84829998</v>
      </c>
      <c r="N193" s="57"/>
      <c r="O193" s="156"/>
      <c r="P193" s="59">
        <v>10</v>
      </c>
      <c r="Q193" s="50" t="s">
        <v>113</v>
      </c>
      <c r="R193" s="53" t="s">
        <v>506</v>
      </c>
      <c r="S193" s="53">
        <v>95640782.699100003</v>
      </c>
      <c r="T193" s="53">
        <f t="shared" si="50"/>
        <v>-5788847.5199999996</v>
      </c>
      <c r="U193" s="53">
        <v>29437740.8255</v>
      </c>
      <c r="V193" s="53">
        <v>6879886.8698000005</v>
      </c>
      <c r="W193" s="53">
        <v>3752355.7058000001</v>
      </c>
      <c r="X193" s="53">
        <v>0</v>
      </c>
      <c r="Y193" s="53">
        <f t="shared" si="51"/>
        <v>3752355.7058000001</v>
      </c>
      <c r="Z193" s="53">
        <v>102440533.87899999</v>
      </c>
      <c r="AA193" s="58">
        <f t="shared" si="33"/>
        <v>232362452.45919999</v>
      </c>
    </row>
    <row r="194" spans="1:27" ht="24.9" customHeight="1">
      <c r="A194" s="161"/>
      <c r="B194" s="156"/>
      <c r="C194" s="49">
        <v>12</v>
      </c>
      <c r="D194" s="53" t="s">
        <v>507</v>
      </c>
      <c r="E194" s="53">
        <v>78258278.181199998</v>
      </c>
      <c r="F194" s="53">
        <f t="shared" si="49"/>
        <v>-2141737.0099999998</v>
      </c>
      <c r="G194" s="53">
        <v>24087495.371100001</v>
      </c>
      <c r="H194" s="53">
        <v>4133882.6019000001</v>
      </c>
      <c r="I194" s="53">
        <v>3070373.2064999999</v>
      </c>
      <c r="J194" s="53">
        <f t="shared" si="45"/>
        <v>1535186.6032499999</v>
      </c>
      <c r="K194" s="53">
        <f t="shared" si="46"/>
        <v>1535186.6032499999</v>
      </c>
      <c r="L194" s="53">
        <v>70637501.346000001</v>
      </c>
      <c r="M194" s="58">
        <f t="shared" si="32"/>
        <v>176510607.09344998</v>
      </c>
      <c r="N194" s="57"/>
      <c r="O194" s="156"/>
      <c r="P194" s="59">
        <v>11</v>
      </c>
      <c r="Q194" s="50" t="s">
        <v>113</v>
      </c>
      <c r="R194" s="53" t="s">
        <v>508</v>
      </c>
      <c r="S194" s="53">
        <v>73786905.705500007</v>
      </c>
      <c r="T194" s="53">
        <f t="shared" si="50"/>
        <v>-5788847.5199999996</v>
      </c>
      <c r="U194" s="53">
        <v>22711229.929099999</v>
      </c>
      <c r="V194" s="53">
        <v>5741645.4318000004</v>
      </c>
      <c r="W194" s="53">
        <v>2894944.0691</v>
      </c>
      <c r="X194" s="53">
        <v>0</v>
      </c>
      <c r="Y194" s="53">
        <f t="shared" si="51"/>
        <v>2894944.0691</v>
      </c>
      <c r="Z194" s="53">
        <v>80522624.3565</v>
      </c>
      <c r="AA194" s="58">
        <f t="shared" si="33"/>
        <v>179868501.972</v>
      </c>
    </row>
    <row r="195" spans="1:27" ht="24.9" customHeight="1">
      <c r="A195" s="161"/>
      <c r="B195" s="156"/>
      <c r="C195" s="49">
        <v>13</v>
      </c>
      <c r="D195" s="53" t="s">
        <v>509</v>
      </c>
      <c r="E195" s="53">
        <v>86252447.275299996</v>
      </c>
      <c r="F195" s="53">
        <f t="shared" si="49"/>
        <v>-2141737.0099999998</v>
      </c>
      <c r="G195" s="53">
        <v>26548059.4868</v>
      </c>
      <c r="H195" s="53">
        <v>4676517.9632000001</v>
      </c>
      <c r="I195" s="53">
        <v>3384015.2028999999</v>
      </c>
      <c r="J195" s="53">
        <f t="shared" si="45"/>
        <v>1692007.60145</v>
      </c>
      <c r="K195" s="53">
        <f t="shared" si="46"/>
        <v>1692007.60145</v>
      </c>
      <c r="L195" s="53">
        <v>81086455.634000003</v>
      </c>
      <c r="M195" s="58">
        <f t="shared" si="32"/>
        <v>198113750.95074999</v>
      </c>
      <c r="N195" s="57"/>
      <c r="O195" s="156"/>
      <c r="P195" s="59">
        <v>12</v>
      </c>
      <c r="Q195" s="50" t="s">
        <v>113</v>
      </c>
      <c r="R195" s="53" t="s">
        <v>510</v>
      </c>
      <c r="S195" s="53">
        <v>66663241.642800003</v>
      </c>
      <c r="T195" s="53">
        <f t="shared" si="50"/>
        <v>-5788847.5199999996</v>
      </c>
      <c r="U195" s="53">
        <v>20518602.783100002</v>
      </c>
      <c r="V195" s="53">
        <v>5433316.3855999997</v>
      </c>
      <c r="W195" s="53">
        <v>2615455.3328</v>
      </c>
      <c r="X195" s="53">
        <v>0</v>
      </c>
      <c r="Y195" s="53">
        <f t="shared" si="51"/>
        <v>2615455.3328</v>
      </c>
      <c r="Z195" s="53">
        <v>74585458.556299999</v>
      </c>
      <c r="AA195" s="58">
        <f t="shared" si="33"/>
        <v>164027227.18059999</v>
      </c>
    </row>
    <row r="196" spans="1:27" ht="24.9" customHeight="1">
      <c r="A196" s="161"/>
      <c r="B196" s="156"/>
      <c r="C196" s="49">
        <v>14</v>
      </c>
      <c r="D196" s="53" t="s">
        <v>511</v>
      </c>
      <c r="E196" s="53">
        <v>81658333.035799995</v>
      </c>
      <c r="F196" s="53">
        <f t="shared" si="49"/>
        <v>-2141737.0099999998</v>
      </c>
      <c r="G196" s="53">
        <v>25134014.761500001</v>
      </c>
      <c r="H196" s="53">
        <v>4568742.1246999996</v>
      </c>
      <c r="I196" s="53">
        <v>3203770.4339000001</v>
      </c>
      <c r="J196" s="53">
        <f t="shared" si="45"/>
        <v>1601885.21695</v>
      </c>
      <c r="K196" s="53">
        <f t="shared" si="46"/>
        <v>1601885.21695</v>
      </c>
      <c r="L196" s="53">
        <v>79011130.488999993</v>
      </c>
      <c r="M196" s="58">
        <f t="shared" si="32"/>
        <v>189832368.61794996</v>
      </c>
      <c r="N196" s="57"/>
      <c r="O196" s="156"/>
      <c r="P196" s="59">
        <v>13</v>
      </c>
      <c r="Q196" s="50" t="s">
        <v>113</v>
      </c>
      <c r="R196" s="53" t="s">
        <v>512</v>
      </c>
      <c r="S196" s="53">
        <v>60114110.103</v>
      </c>
      <c r="T196" s="53">
        <f t="shared" si="50"/>
        <v>-5788847.5199999996</v>
      </c>
      <c r="U196" s="53">
        <v>18502813.7916</v>
      </c>
      <c r="V196" s="53">
        <v>4986935.0333000002</v>
      </c>
      <c r="W196" s="53">
        <v>2358507.7168999999</v>
      </c>
      <c r="X196" s="53">
        <v>0</v>
      </c>
      <c r="Y196" s="53">
        <f t="shared" si="51"/>
        <v>2358507.7168999999</v>
      </c>
      <c r="Z196" s="53">
        <v>65989965.751000002</v>
      </c>
      <c r="AA196" s="58">
        <f t="shared" si="33"/>
        <v>146163484.87580001</v>
      </c>
    </row>
    <row r="197" spans="1:27" ht="24.9" customHeight="1">
      <c r="A197" s="161"/>
      <c r="B197" s="156"/>
      <c r="C197" s="49">
        <v>15</v>
      </c>
      <c r="D197" s="53" t="s">
        <v>513</v>
      </c>
      <c r="E197" s="53">
        <v>92624654.814999998</v>
      </c>
      <c r="F197" s="53">
        <f t="shared" si="49"/>
        <v>-2141737.0099999998</v>
      </c>
      <c r="G197" s="53">
        <v>28509392.181400001</v>
      </c>
      <c r="H197" s="53">
        <v>4851223.4885</v>
      </c>
      <c r="I197" s="53">
        <v>3634021.4098</v>
      </c>
      <c r="J197" s="53">
        <f t="shared" si="45"/>
        <v>1817010.7049</v>
      </c>
      <c r="K197" s="53">
        <f t="shared" si="46"/>
        <v>1817010.7049</v>
      </c>
      <c r="L197" s="53">
        <v>84450574.850999996</v>
      </c>
      <c r="M197" s="58">
        <f t="shared" si="32"/>
        <v>210111119.03079998</v>
      </c>
      <c r="N197" s="57"/>
      <c r="O197" s="156"/>
      <c r="P197" s="59">
        <v>14</v>
      </c>
      <c r="Q197" s="50" t="s">
        <v>113</v>
      </c>
      <c r="R197" s="53" t="s">
        <v>514</v>
      </c>
      <c r="S197" s="53">
        <v>69108803.710299999</v>
      </c>
      <c r="T197" s="53">
        <f t="shared" si="50"/>
        <v>-5788847.5199999996</v>
      </c>
      <c r="U197" s="53">
        <v>21271334.204700001</v>
      </c>
      <c r="V197" s="53">
        <v>5114321.5669999998</v>
      </c>
      <c r="W197" s="53">
        <v>2711404.1373999999</v>
      </c>
      <c r="X197" s="53">
        <v>0</v>
      </c>
      <c r="Y197" s="53">
        <f t="shared" si="51"/>
        <v>2711404.1373999999</v>
      </c>
      <c r="Z197" s="53">
        <v>68442913.277999997</v>
      </c>
      <c r="AA197" s="58">
        <f t="shared" si="33"/>
        <v>160859929.37740001</v>
      </c>
    </row>
    <row r="198" spans="1:27" ht="24.9" customHeight="1">
      <c r="A198" s="161"/>
      <c r="B198" s="156"/>
      <c r="C198" s="49">
        <v>16</v>
      </c>
      <c r="D198" s="53" t="s">
        <v>515</v>
      </c>
      <c r="E198" s="53">
        <v>87051285.833399996</v>
      </c>
      <c r="F198" s="53">
        <f t="shared" si="49"/>
        <v>-2141737.0099999998</v>
      </c>
      <c r="G198" s="53">
        <v>26793937.8849</v>
      </c>
      <c r="H198" s="53">
        <v>4671774.7082000002</v>
      </c>
      <c r="I198" s="53">
        <v>3415356.7115000002</v>
      </c>
      <c r="J198" s="53">
        <f t="shared" si="45"/>
        <v>1707678.3557500001</v>
      </c>
      <c r="K198" s="53">
        <f t="shared" si="46"/>
        <v>1707678.3557500001</v>
      </c>
      <c r="L198" s="53">
        <v>80995119.797199994</v>
      </c>
      <c r="M198" s="58">
        <f t="shared" si="32"/>
        <v>199078059.56944999</v>
      </c>
      <c r="N198" s="57"/>
      <c r="O198" s="156"/>
      <c r="P198" s="59">
        <v>15</v>
      </c>
      <c r="Q198" s="50" t="s">
        <v>113</v>
      </c>
      <c r="R198" s="53" t="s">
        <v>516</v>
      </c>
      <c r="S198" s="53">
        <v>72385814.527600005</v>
      </c>
      <c r="T198" s="53">
        <f t="shared" si="50"/>
        <v>-5788847.5199999996</v>
      </c>
      <c r="U198" s="53">
        <v>22279981.273400001</v>
      </c>
      <c r="V198" s="53">
        <v>5710146.0256000003</v>
      </c>
      <c r="W198" s="53">
        <v>2839973.8739999998</v>
      </c>
      <c r="X198" s="53">
        <v>0</v>
      </c>
      <c r="Y198" s="53">
        <f t="shared" si="51"/>
        <v>2839973.8739999998</v>
      </c>
      <c r="Z198" s="53">
        <v>79916073.661599994</v>
      </c>
      <c r="AA198" s="58">
        <f t="shared" si="33"/>
        <v>177343141.84220001</v>
      </c>
    </row>
    <row r="199" spans="1:27" ht="24.9" customHeight="1">
      <c r="A199" s="161"/>
      <c r="B199" s="156"/>
      <c r="C199" s="49">
        <v>17</v>
      </c>
      <c r="D199" s="53" t="s">
        <v>517</v>
      </c>
      <c r="E199" s="53">
        <v>87394461.730100006</v>
      </c>
      <c r="F199" s="53">
        <f t="shared" si="49"/>
        <v>-2141737.0099999998</v>
      </c>
      <c r="G199" s="53">
        <v>26899565.660100002</v>
      </c>
      <c r="H199" s="53">
        <v>4886217.0051999995</v>
      </c>
      <c r="I199" s="53">
        <v>3428820.8217000002</v>
      </c>
      <c r="J199" s="53">
        <f t="shared" si="45"/>
        <v>1714410.4108500001</v>
      </c>
      <c r="K199" s="53">
        <f t="shared" si="46"/>
        <v>1714410.4108500001</v>
      </c>
      <c r="L199" s="53">
        <v>85124407.930099994</v>
      </c>
      <c r="M199" s="58">
        <f t="shared" si="32"/>
        <v>203877325.72635001</v>
      </c>
      <c r="N199" s="57"/>
      <c r="O199" s="156"/>
      <c r="P199" s="59">
        <v>16</v>
      </c>
      <c r="Q199" s="50" t="s">
        <v>113</v>
      </c>
      <c r="R199" s="53" t="s">
        <v>518</v>
      </c>
      <c r="S199" s="53">
        <v>87768017.846000001</v>
      </c>
      <c r="T199" s="53">
        <f t="shared" si="50"/>
        <v>-5788847.5199999996</v>
      </c>
      <c r="U199" s="53">
        <v>27014544.310600001</v>
      </c>
      <c r="V199" s="53">
        <v>6395210.0663999999</v>
      </c>
      <c r="W199" s="53">
        <v>3443476.8646999998</v>
      </c>
      <c r="X199" s="53">
        <v>0</v>
      </c>
      <c r="Y199" s="53">
        <f t="shared" si="51"/>
        <v>3443476.8646999998</v>
      </c>
      <c r="Z199" s="53">
        <v>93107626.141299993</v>
      </c>
      <c r="AA199" s="58">
        <f t="shared" si="33"/>
        <v>211940027.70899999</v>
      </c>
    </row>
    <row r="200" spans="1:27" ht="24.9" customHeight="1">
      <c r="A200" s="161"/>
      <c r="B200" s="157"/>
      <c r="C200" s="49">
        <v>18</v>
      </c>
      <c r="D200" s="53" t="s">
        <v>519</v>
      </c>
      <c r="E200" s="53">
        <v>96377610.262099996</v>
      </c>
      <c r="F200" s="53">
        <f t="shared" si="49"/>
        <v>-2141737.0099999998</v>
      </c>
      <c r="G200" s="53">
        <v>29664532.5583</v>
      </c>
      <c r="H200" s="53">
        <v>5011943.8364000004</v>
      </c>
      <c r="I200" s="53">
        <v>3781264.2847000002</v>
      </c>
      <c r="J200" s="53">
        <f t="shared" si="45"/>
        <v>1890632.1423500001</v>
      </c>
      <c r="K200" s="53">
        <f t="shared" si="46"/>
        <v>1890632.1423500001</v>
      </c>
      <c r="L200" s="53">
        <v>87545396.324599996</v>
      </c>
      <c r="M200" s="58">
        <f t="shared" ref="M200:M263" si="52">E200+F200+G200+H200+K200+L200</f>
        <v>218348378.11374998</v>
      </c>
      <c r="N200" s="57"/>
      <c r="O200" s="156"/>
      <c r="P200" s="59">
        <v>17</v>
      </c>
      <c r="Q200" s="50" t="s">
        <v>113</v>
      </c>
      <c r="R200" s="53" t="s">
        <v>520</v>
      </c>
      <c r="S200" s="53">
        <v>73679498.179700002</v>
      </c>
      <c r="T200" s="53">
        <f t="shared" si="50"/>
        <v>-5788847.5199999996</v>
      </c>
      <c r="U200" s="53">
        <v>22678170.445300002</v>
      </c>
      <c r="V200" s="53">
        <v>5352200.6102</v>
      </c>
      <c r="W200" s="53">
        <v>2890730.0588000002</v>
      </c>
      <c r="X200" s="53">
        <v>0</v>
      </c>
      <c r="Y200" s="53">
        <f t="shared" si="51"/>
        <v>2890730.0588000002</v>
      </c>
      <c r="Z200" s="53">
        <v>73023498.003900006</v>
      </c>
      <c r="AA200" s="58">
        <f t="shared" ref="AA200:AA263" si="53">S200+T200+U200+V200+Y200+Z200</f>
        <v>171835249.77790001</v>
      </c>
    </row>
    <row r="201" spans="1:27" ht="24.9" customHeight="1">
      <c r="A201" s="49"/>
      <c r="B201" s="162" t="s">
        <v>521</v>
      </c>
      <c r="C201" s="163"/>
      <c r="D201" s="54"/>
      <c r="E201" s="54">
        <f>SUM(E183:E200)</f>
        <v>1543844302.6429999</v>
      </c>
      <c r="F201" s="54">
        <f t="shared" ref="F201:L201" si="54">SUM(F183:F200)</f>
        <v>-38551266.179999977</v>
      </c>
      <c r="G201" s="54">
        <f t="shared" si="54"/>
        <v>475187332.99359995</v>
      </c>
      <c r="H201" s="54">
        <f t="shared" si="54"/>
        <v>82299011.824800014</v>
      </c>
      <c r="I201" s="54">
        <f t="shared" si="54"/>
        <v>60570949.068899989</v>
      </c>
      <c r="J201" s="54">
        <f t="shared" si="54"/>
        <v>30285474.534449995</v>
      </c>
      <c r="K201" s="54">
        <f t="shared" si="54"/>
        <v>30285474.534449995</v>
      </c>
      <c r="L201" s="54">
        <f t="shared" si="54"/>
        <v>1423387546.4735999</v>
      </c>
      <c r="M201" s="60">
        <f t="shared" si="52"/>
        <v>3516452402.2894497</v>
      </c>
      <c r="N201" s="57"/>
      <c r="O201" s="156"/>
      <c r="P201" s="59">
        <v>18</v>
      </c>
      <c r="Q201" s="50" t="s">
        <v>113</v>
      </c>
      <c r="R201" s="53" t="s">
        <v>522</v>
      </c>
      <c r="S201" s="53">
        <v>68477428.882400006</v>
      </c>
      <c r="T201" s="53">
        <f t="shared" si="50"/>
        <v>-5788847.5199999996</v>
      </c>
      <c r="U201" s="53">
        <v>21077000.281199999</v>
      </c>
      <c r="V201" s="53">
        <v>5506587.8828999996</v>
      </c>
      <c r="W201" s="53">
        <v>2686632.8749000002</v>
      </c>
      <c r="X201" s="53">
        <v>0</v>
      </c>
      <c r="Y201" s="53">
        <f t="shared" si="51"/>
        <v>2686632.8749000002</v>
      </c>
      <c r="Z201" s="53">
        <v>75996370.156000003</v>
      </c>
      <c r="AA201" s="58">
        <f t="shared" si="53"/>
        <v>167955172.55740002</v>
      </c>
    </row>
    <row r="202" spans="1:27" ht="24.9" customHeight="1">
      <c r="A202" s="161">
        <v>10</v>
      </c>
      <c r="B202" s="155" t="s">
        <v>523</v>
      </c>
      <c r="C202" s="49">
        <v>1</v>
      </c>
      <c r="D202" s="53" t="s">
        <v>524</v>
      </c>
      <c r="E202" s="53">
        <v>67489499.733799994</v>
      </c>
      <c r="F202" s="53">
        <v>0</v>
      </c>
      <c r="G202" s="53">
        <v>20772920.772300001</v>
      </c>
      <c r="H202" s="53">
        <v>5148896.6108999997</v>
      </c>
      <c r="I202" s="53">
        <v>2647872.6151999999</v>
      </c>
      <c r="J202" s="53">
        <f t="shared" si="45"/>
        <v>1323936.3075999999</v>
      </c>
      <c r="K202" s="53">
        <f t="shared" ref="K202:K240" si="55">I202-J202</f>
        <v>1323936.3075999999</v>
      </c>
      <c r="L202" s="53">
        <v>70341532.614500001</v>
      </c>
      <c r="M202" s="58">
        <f t="shared" si="52"/>
        <v>165076786.03909999</v>
      </c>
      <c r="N202" s="57"/>
      <c r="O202" s="156"/>
      <c r="P202" s="59">
        <v>19</v>
      </c>
      <c r="Q202" s="50" t="s">
        <v>113</v>
      </c>
      <c r="R202" s="53" t="s">
        <v>525</v>
      </c>
      <c r="S202" s="53">
        <v>65042751.615000002</v>
      </c>
      <c r="T202" s="53">
        <f t="shared" si="50"/>
        <v>-5788847.5199999996</v>
      </c>
      <c r="U202" s="53">
        <v>20019824.2903</v>
      </c>
      <c r="V202" s="53">
        <v>5033240.7328000003</v>
      </c>
      <c r="W202" s="53">
        <v>2551877.2771999999</v>
      </c>
      <c r="X202" s="53">
        <v>0</v>
      </c>
      <c r="Y202" s="53">
        <f t="shared" si="51"/>
        <v>2551877.2771999999</v>
      </c>
      <c r="Z202" s="53">
        <v>66881625.549400002</v>
      </c>
      <c r="AA202" s="58">
        <f t="shared" si="53"/>
        <v>153740471.9447</v>
      </c>
    </row>
    <row r="203" spans="1:27" ht="24.9" customHeight="1">
      <c r="A203" s="161"/>
      <c r="B203" s="156"/>
      <c r="C203" s="49">
        <v>2</v>
      </c>
      <c r="D203" s="53" t="s">
        <v>526</v>
      </c>
      <c r="E203" s="53">
        <v>73560876.923600003</v>
      </c>
      <c r="F203" s="53">
        <v>0</v>
      </c>
      <c r="G203" s="53">
        <v>22641659.432999998</v>
      </c>
      <c r="H203" s="53">
        <v>5462431.8817999996</v>
      </c>
      <c r="I203" s="53">
        <v>2886076.0907000001</v>
      </c>
      <c r="J203" s="53">
        <f t="shared" si="45"/>
        <v>1443038.04535</v>
      </c>
      <c r="K203" s="53">
        <f t="shared" si="55"/>
        <v>1443038.04535</v>
      </c>
      <c r="L203" s="53">
        <v>76378949.167300001</v>
      </c>
      <c r="M203" s="58">
        <f t="shared" si="52"/>
        <v>179486955.45104998</v>
      </c>
      <c r="N203" s="57"/>
      <c r="O203" s="157"/>
      <c r="P203" s="59">
        <v>20</v>
      </c>
      <c r="Q203" s="50" t="s">
        <v>113</v>
      </c>
      <c r="R203" s="53" t="s">
        <v>527</v>
      </c>
      <c r="S203" s="53">
        <v>88219466.587400004</v>
      </c>
      <c r="T203" s="53">
        <f t="shared" si="50"/>
        <v>-5788847.5199999996</v>
      </c>
      <c r="U203" s="53">
        <v>27153497.910399999</v>
      </c>
      <c r="V203" s="53">
        <v>6609757.1867000004</v>
      </c>
      <c r="W203" s="53">
        <v>3461188.9349000002</v>
      </c>
      <c r="X203" s="53">
        <v>0</v>
      </c>
      <c r="Y203" s="53">
        <f t="shared" si="51"/>
        <v>3461188.9349000002</v>
      </c>
      <c r="Z203" s="53">
        <v>97238932.745700002</v>
      </c>
      <c r="AA203" s="58">
        <f t="shared" si="53"/>
        <v>216893995.84510002</v>
      </c>
    </row>
    <row r="204" spans="1:27" ht="24.9" customHeight="1">
      <c r="A204" s="161"/>
      <c r="B204" s="156"/>
      <c r="C204" s="49">
        <v>3</v>
      </c>
      <c r="D204" s="53" t="s">
        <v>528</v>
      </c>
      <c r="E204" s="53">
        <v>62882427.5317</v>
      </c>
      <c r="F204" s="53">
        <v>0</v>
      </c>
      <c r="G204" s="53">
        <v>19354887.6527</v>
      </c>
      <c r="H204" s="53">
        <v>4991076.3746999996</v>
      </c>
      <c r="I204" s="53">
        <v>2467119.4556</v>
      </c>
      <c r="J204" s="53">
        <f t="shared" si="45"/>
        <v>1233559.7278</v>
      </c>
      <c r="K204" s="53">
        <f t="shared" si="55"/>
        <v>1233559.7278</v>
      </c>
      <c r="L204" s="53">
        <v>67302555.519800007</v>
      </c>
      <c r="M204" s="58">
        <f t="shared" si="52"/>
        <v>155764506.80669999</v>
      </c>
      <c r="N204" s="57"/>
      <c r="O204" s="49"/>
      <c r="P204" s="163"/>
      <c r="Q204" s="164"/>
      <c r="R204" s="54"/>
      <c r="S204" s="54">
        <f>S184+S185+S186+S187+S188+S189+S190+S191+S192+S193+S194+S195+S196+S197+S198+S199+S200+S201+S202+S203</f>
        <v>1604925673.7732997</v>
      </c>
      <c r="T204" s="54">
        <f t="shared" ref="T204:Z204" si="56">T184+T185+T186+T187+T188+T189+T190+T191+T192+T193+T194+T195+T196+T197+T198+T199+T200+T201+T202+T203</f>
        <v>-115776950.39999995</v>
      </c>
      <c r="U204" s="54">
        <f t="shared" si="56"/>
        <v>493987864.7525999</v>
      </c>
      <c r="V204" s="54">
        <f t="shared" si="56"/>
        <v>120488633.13370003</v>
      </c>
      <c r="W204" s="54">
        <f t="shared" si="56"/>
        <v>62967406.155999988</v>
      </c>
      <c r="X204" s="54">
        <f t="shared" si="56"/>
        <v>0</v>
      </c>
      <c r="Y204" s="54">
        <f t="shared" si="56"/>
        <v>62967406.155999988</v>
      </c>
      <c r="Z204" s="54">
        <f t="shared" si="56"/>
        <v>1719358782.1289001</v>
      </c>
      <c r="AA204" s="60">
        <f t="shared" ref="AA204" si="57">S204+T204+U204+V204+Y204+Z204</f>
        <v>3885951409.5444999</v>
      </c>
    </row>
    <row r="205" spans="1:27" ht="33.75" customHeight="1">
      <c r="A205" s="161"/>
      <c r="B205" s="156"/>
      <c r="C205" s="49">
        <v>4</v>
      </c>
      <c r="D205" s="53" t="s">
        <v>529</v>
      </c>
      <c r="E205" s="53">
        <v>90373418.738999993</v>
      </c>
      <c r="F205" s="53">
        <v>0</v>
      </c>
      <c r="G205" s="53">
        <v>27816473.3002</v>
      </c>
      <c r="H205" s="53">
        <v>6065707.5310000004</v>
      </c>
      <c r="I205" s="53">
        <v>3545696.7612000001</v>
      </c>
      <c r="J205" s="53">
        <f t="shared" si="45"/>
        <v>1772848.3806</v>
      </c>
      <c r="K205" s="53">
        <f t="shared" si="55"/>
        <v>1772848.3806</v>
      </c>
      <c r="L205" s="53">
        <v>87995589.235499993</v>
      </c>
      <c r="M205" s="58">
        <f t="shared" si="52"/>
        <v>214024037.18629998</v>
      </c>
      <c r="N205" s="57"/>
      <c r="O205" s="155">
        <v>28</v>
      </c>
      <c r="P205" s="59">
        <v>1</v>
      </c>
      <c r="Q205" s="50" t="s">
        <v>114</v>
      </c>
      <c r="R205" s="62" t="s">
        <v>530</v>
      </c>
      <c r="S205" s="53">
        <v>85036473.517199993</v>
      </c>
      <c r="T205" s="53">
        <f>-2620951.49</f>
        <v>-2620951.4900000002</v>
      </c>
      <c r="U205" s="53">
        <v>26173789.020500001</v>
      </c>
      <c r="V205" s="53">
        <v>5027284.5477999998</v>
      </c>
      <c r="W205" s="53">
        <v>3336307.8761</v>
      </c>
      <c r="X205" s="53">
        <f>W205/2</f>
        <v>1668153.93805</v>
      </c>
      <c r="Y205" s="53">
        <f>W205-X205</f>
        <v>1668153.93805</v>
      </c>
      <c r="Z205" s="53">
        <v>83287541.1461</v>
      </c>
      <c r="AA205" s="58">
        <f t="shared" si="53"/>
        <v>198572290.67965001</v>
      </c>
    </row>
    <row r="206" spans="1:27" ht="24.9" customHeight="1">
      <c r="A206" s="161"/>
      <c r="B206" s="156"/>
      <c r="C206" s="49">
        <v>5</v>
      </c>
      <c r="D206" s="53" t="s">
        <v>531</v>
      </c>
      <c r="E206" s="53">
        <v>82225768.0748</v>
      </c>
      <c r="F206" s="53">
        <v>0</v>
      </c>
      <c r="G206" s="53">
        <v>25308668.346900001</v>
      </c>
      <c r="H206" s="53">
        <v>5988190.6895000003</v>
      </c>
      <c r="I206" s="53">
        <v>3226033.0926000001</v>
      </c>
      <c r="J206" s="53">
        <f t="shared" si="45"/>
        <v>1613016.5463</v>
      </c>
      <c r="K206" s="53">
        <f t="shared" si="55"/>
        <v>1613016.5463</v>
      </c>
      <c r="L206" s="53">
        <v>86502929.538900003</v>
      </c>
      <c r="M206" s="58">
        <f t="shared" si="52"/>
        <v>201638573.19639999</v>
      </c>
      <c r="N206" s="57"/>
      <c r="O206" s="156"/>
      <c r="P206" s="59">
        <v>2</v>
      </c>
      <c r="Q206" s="50" t="s">
        <v>114</v>
      </c>
      <c r="R206" s="62" t="s">
        <v>532</v>
      </c>
      <c r="S206" s="53">
        <v>89954951.1197</v>
      </c>
      <c r="T206" s="53">
        <f t="shared" ref="T206:T222" si="58">-2620951.49</f>
        <v>-2620951.4900000002</v>
      </c>
      <c r="U206" s="53">
        <v>27687671.120099999</v>
      </c>
      <c r="V206" s="53">
        <v>5362570.6564999996</v>
      </c>
      <c r="W206" s="53">
        <v>3529278.6672</v>
      </c>
      <c r="X206" s="53">
        <f t="shared" ref="X206:X222" si="59">W206/2</f>
        <v>1764639.3336</v>
      </c>
      <c r="Y206" s="53">
        <f t="shared" ref="Y206:Y222" si="60">W206-X206</f>
        <v>1764639.3336</v>
      </c>
      <c r="Z206" s="53">
        <v>89743790.5414</v>
      </c>
      <c r="AA206" s="58">
        <f t="shared" si="53"/>
        <v>211892671.28130001</v>
      </c>
    </row>
    <row r="207" spans="1:27" ht="24.9" customHeight="1">
      <c r="A207" s="161"/>
      <c r="B207" s="156"/>
      <c r="C207" s="49">
        <v>6</v>
      </c>
      <c r="D207" s="53" t="s">
        <v>533</v>
      </c>
      <c r="E207" s="53">
        <v>84227202.964399993</v>
      </c>
      <c r="F207" s="53">
        <v>0</v>
      </c>
      <c r="G207" s="53">
        <v>25924699.7082</v>
      </c>
      <c r="H207" s="53">
        <v>6012649.4630000005</v>
      </c>
      <c r="I207" s="53">
        <v>3304557.0800999999</v>
      </c>
      <c r="J207" s="53">
        <f t="shared" si="45"/>
        <v>1652278.54005</v>
      </c>
      <c r="K207" s="53">
        <f t="shared" si="55"/>
        <v>1652278.54005</v>
      </c>
      <c r="L207" s="53">
        <v>86973906.229300007</v>
      </c>
      <c r="M207" s="58">
        <f t="shared" si="52"/>
        <v>204790736.90495002</v>
      </c>
      <c r="N207" s="57"/>
      <c r="O207" s="156"/>
      <c r="P207" s="59">
        <v>3</v>
      </c>
      <c r="Q207" s="50" t="s">
        <v>114</v>
      </c>
      <c r="R207" s="62" t="s">
        <v>534</v>
      </c>
      <c r="S207" s="53">
        <v>91581544.546200007</v>
      </c>
      <c r="T207" s="53">
        <f t="shared" si="58"/>
        <v>-2620951.4900000002</v>
      </c>
      <c r="U207" s="53">
        <v>28188328.207600001</v>
      </c>
      <c r="V207" s="53">
        <v>5499662.0822000001</v>
      </c>
      <c r="W207" s="53">
        <v>3593096.1825999999</v>
      </c>
      <c r="X207" s="53">
        <f t="shared" si="59"/>
        <v>1796548.0913</v>
      </c>
      <c r="Y207" s="53">
        <f t="shared" si="60"/>
        <v>1796548.0913</v>
      </c>
      <c r="Z207" s="53">
        <v>92383614.891000003</v>
      </c>
      <c r="AA207" s="58">
        <f t="shared" si="53"/>
        <v>216828746.3283</v>
      </c>
    </row>
    <row r="208" spans="1:27" ht="24.9" customHeight="1">
      <c r="A208" s="161"/>
      <c r="B208" s="156"/>
      <c r="C208" s="49">
        <v>7</v>
      </c>
      <c r="D208" s="53" t="s">
        <v>535</v>
      </c>
      <c r="E208" s="53">
        <v>89296377.045300007</v>
      </c>
      <c r="F208" s="53">
        <v>0</v>
      </c>
      <c r="G208" s="53">
        <v>27484965.408399999</v>
      </c>
      <c r="H208" s="53">
        <v>5838511.7307000002</v>
      </c>
      <c r="I208" s="53">
        <v>3503440.2736999998</v>
      </c>
      <c r="J208" s="53">
        <f t="shared" si="45"/>
        <v>1751720.1368499999</v>
      </c>
      <c r="K208" s="53">
        <f t="shared" si="55"/>
        <v>1751720.1368499999</v>
      </c>
      <c r="L208" s="53">
        <v>83620720.399700001</v>
      </c>
      <c r="M208" s="58">
        <f t="shared" si="52"/>
        <v>207992294.72095001</v>
      </c>
      <c r="N208" s="57"/>
      <c r="O208" s="156"/>
      <c r="P208" s="59">
        <v>4</v>
      </c>
      <c r="Q208" s="50" t="s">
        <v>114</v>
      </c>
      <c r="R208" s="62" t="s">
        <v>536</v>
      </c>
      <c r="S208" s="53">
        <v>67927602.911699995</v>
      </c>
      <c r="T208" s="53">
        <f t="shared" si="58"/>
        <v>-2620951.4900000002</v>
      </c>
      <c r="U208" s="53">
        <v>20907766.676399998</v>
      </c>
      <c r="V208" s="53">
        <v>4215052.3551000003</v>
      </c>
      <c r="W208" s="53">
        <v>2665061.0877</v>
      </c>
      <c r="X208" s="53">
        <f t="shared" si="59"/>
        <v>1332530.54385</v>
      </c>
      <c r="Y208" s="53">
        <f t="shared" si="60"/>
        <v>1332530.54385</v>
      </c>
      <c r="Z208" s="53">
        <v>67647246.288499996</v>
      </c>
      <c r="AA208" s="58">
        <f t="shared" si="53"/>
        <v>159409247.28555</v>
      </c>
    </row>
    <row r="209" spans="1:27" ht="24.9" customHeight="1">
      <c r="A209" s="161"/>
      <c r="B209" s="156"/>
      <c r="C209" s="49">
        <v>8</v>
      </c>
      <c r="D209" s="53" t="s">
        <v>537</v>
      </c>
      <c r="E209" s="53">
        <v>83984548.999799997</v>
      </c>
      <c r="F209" s="53">
        <v>0</v>
      </c>
      <c r="G209" s="53">
        <v>25850012.066300001</v>
      </c>
      <c r="H209" s="53">
        <v>5654520.6068000002</v>
      </c>
      <c r="I209" s="53">
        <v>3295036.8319999999</v>
      </c>
      <c r="J209" s="53">
        <f t="shared" si="45"/>
        <v>1647518.416</v>
      </c>
      <c r="K209" s="53">
        <f t="shared" si="55"/>
        <v>1647518.416</v>
      </c>
      <c r="L209" s="53">
        <v>80077798.246299997</v>
      </c>
      <c r="M209" s="58">
        <f t="shared" si="52"/>
        <v>197214398.33520001</v>
      </c>
      <c r="N209" s="57"/>
      <c r="O209" s="156"/>
      <c r="P209" s="59">
        <v>5</v>
      </c>
      <c r="Q209" s="50" t="s">
        <v>114</v>
      </c>
      <c r="R209" s="53" t="s">
        <v>538</v>
      </c>
      <c r="S209" s="53">
        <v>71179907.108400002</v>
      </c>
      <c r="T209" s="53">
        <f t="shared" si="58"/>
        <v>-2620951.4900000002</v>
      </c>
      <c r="U209" s="53">
        <v>21908809.174400002</v>
      </c>
      <c r="V209" s="53">
        <v>4644487.2714</v>
      </c>
      <c r="W209" s="53">
        <v>2792661.4885</v>
      </c>
      <c r="X209" s="53">
        <f t="shared" si="59"/>
        <v>1396330.74425</v>
      </c>
      <c r="Y209" s="53">
        <f t="shared" si="60"/>
        <v>1396330.74425</v>
      </c>
      <c r="Z209" s="53">
        <v>75916419.529799998</v>
      </c>
      <c r="AA209" s="58">
        <f t="shared" si="53"/>
        <v>172425002.33825001</v>
      </c>
    </row>
    <row r="210" spans="1:27" ht="24.9" customHeight="1">
      <c r="A210" s="161"/>
      <c r="B210" s="156"/>
      <c r="C210" s="49">
        <v>9</v>
      </c>
      <c r="D210" s="53" t="s">
        <v>539</v>
      </c>
      <c r="E210" s="53">
        <v>79023271.480800003</v>
      </c>
      <c r="F210" s="53">
        <v>0</v>
      </c>
      <c r="G210" s="53">
        <v>24322956.372699998</v>
      </c>
      <c r="H210" s="53">
        <v>5493450.8477999996</v>
      </c>
      <c r="I210" s="53">
        <v>3100386.8355999999</v>
      </c>
      <c r="J210" s="53">
        <f t="shared" si="45"/>
        <v>1550193.4177999999</v>
      </c>
      <c r="K210" s="53">
        <f t="shared" si="55"/>
        <v>1550193.4177999999</v>
      </c>
      <c r="L210" s="53">
        <v>76976248.534199998</v>
      </c>
      <c r="M210" s="58">
        <f t="shared" si="52"/>
        <v>187366120.65329999</v>
      </c>
      <c r="N210" s="57"/>
      <c r="O210" s="156"/>
      <c r="P210" s="59">
        <v>6</v>
      </c>
      <c r="Q210" s="50" t="s">
        <v>114</v>
      </c>
      <c r="R210" s="53" t="s">
        <v>540</v>
      </c>
      <c r="S210" s="53">
        <v>109386778.3731</v>
      </c>
      <c r="T210" s="53">
        <f t="shared" si="58"/>
        <v>-2620951.4900000002</v>
      </c>
      <c r="U210" s="53">
        <v>33668687.568300001</v>
      </c>
      <c r="V210" s="53">
        <v>6580434.1376999998</v>
      </c>
      <c r="W210" s="53">
        <v>4291663.9782999996</v>
      </c>
      <c r="X210" s="53">
        <f t="shared" si="59"/>
        <v>2145831.9891499998</v>
      </c>
      <c r="Y210" s="53">
        <f t="shared" si="60"/>
        <v>2145831.9891499998</v>
      </c>
      <c r="Z210" s="53">
        <v>113194897.3971</v>
      </c>
      <c r="AA210" s="58">
        <f t="shared" si="53"/>
        <v>262355677.97534999</v>
      </c>
    </row>
    <row r="211" spans="1:27" ht="24.9" customHeight="1">
      <c r="A211" s="161"/>
      <c r="B211" s="156"/>
      <c r="C211" s="49">
        <v>10</v>
      </c>
      <c r="D211" s="53" t="s">
        <v>541</v>
      </c>
      <c r="E211" s="53">
        <v>88365655.158999994</v>
      </c>
      <c r="F211" s="53">
        <v>0</v>
      </c>
      <c r="G211" s="53">
        <v>27198494.000599999</v>
      </c>
      <c r="H211" s="53">
        <v>6223344.3263999997</v>
      </c>
      <c r="I211" s="53">
        <v>3466924.4748</v>
      </c>
      <c r="J211" s="53">
        <f t="shared" si="45"/>
        <v>1733462.2374</v>
      </c>
      <c r="K211" s="53">
        <f t="shared" si="55"/>
        <v>1733462.2374</v>
      </c>
      <c r="L211" s="53">
        <v>91031034.004999995</v>
      </c>
      <c r="M211" s="58">
        <f t="shared" si="52"/>
        <v>214551989.72839999</v>
      </c>
      <c r="N211" s="57"/>
      <c r="O211" s="156"/>
      <c r="P211" s="59">
        <v>7</v>
      </c>
      <c r="Q211" s="50" t="s">
        <v>114</v>
      </c>
      <c r="R211" s="53" t="s">
        <v>542</v>
      </c>
      <c r="S211" s="53">
        <v>77039092.067900002</v>
      </c>
      <c r="T211" s="53">
        <f t="shared" si="58"/>
        <v>-2620951.4900000002</v>
      </c>
      <c r="U211" s="53">
        <v>23712236.158300001</v>
      </c>
      <c r="V211" s="53">
        <v>4622098.7583999997</v>
      </c>
      <c r="W211" s="53">
        <v>3022539.8467999999</v>
      </c>
      <c r="X211" s="53">
        <f t="shared" si="59"/>
        <v>1511269.9234</v>
      </c>
      <c r="Y211" s="53">
        <f t="shared" si="60"/>
        <v>1511269.9234</v>
      </c>
      <c r="Z211" s="53">
        <v>75485307.652099997</v>
      </c>
      <c r="AA211" s="58">
        <f t="shared" si="53"/>
        <v>179749053.07010001</v>
      </c>
    </row>
    <row r="212" spans="1:27" ht="24.9" customHeight="1">
      <c r="A212" s="161"/>
      <c r="B212" s="156"/>
      <c r="C212" s="49">
        <v>11</v>
      </c>
      <c r="D212" s="53" t="s">
        <v>543</v>
      </c>
      <c r="E212" s="53">
        <v>74254385.602200001</v>
      </c>
      <c r="F212" s="53">
        <v>0</v>
      </c>
      <c r="G212" s="53">
        <v>22855117.835999999</v>
      </c>
      <c r="H212" s="53">
        <v>5135444.2855000002</v>
      </c>
      <c r="I212" s="53">
        <v>2913285.1031999998</v>
      </c>
      <c r="J212" s="53">
        <f t="shared" si="45"/>
        <v>1456642.5515999999</v>
      </c>
      <c r="K212" s="53">
        <f t="shared" si="55"/>
        <v>1456642.5515999999</v>
      </c>
      <c r="L212" s="53">
        <v>70082495.434799999</v>
      </c>
      <c r="M212" s="58">
        <f t="shared" si="52"/>
        <v>173784085.7101</v>
      </c>
      <c r="N212" s="57"/>
      <c r="O212" s="156"/>
      <c r="P212" s="59">
        <v>8</v>
      </c>
      <c r="Q212" s="50" t="s">
        <v>114</v>
      </c>
      <c r="R212" s="53" t="s">
        <v>544</v>
      </c>
      <c r="S212" s="53">
        <v>77617238.088799998</v>
      </c>
      <c r="T212" s="53">
        <f t="shared" si="58"/>
        <v>-2620951.4900000002</v>
      </c>
      <c r="U212" s="53">
        <v>23890186.528900001</v>
      </c>
      <c r="V212" s="53">
        <v>5035303.5313999997</v>
      </c>
      <c r="W212" s="53">
        <v>3045222.7385999998</v>
      </c>
      <c r="X212" s="53">
        <f t="shared" si="59"/>
        <v>1522611.3692999999</v>
      </c>
      <c r="Y212" s="53">
        <f t="shared" si="60"/>
        <v>1522611.3692999999</v>
      </c>
      <c r="Z212" s="53">
        <v>83441954.218199998</v>
      </c>
      <c r="AA212" s="58">
        <f t="shared" si="53"/>
        <v>188886342.24659997</v>
      </c>
    </row>
    <row r="213" spans="1:27" ht="24.9" customHeight="1">
      <c r="A213" s="161"/>
      <c r="B213" s="156"/>
      <c r="C213" s="49">
        <v>12</v>
      </c>
      <c r="D213" s="53" t="s">
        <v>545</v>
      </c>
      <c r="E213" s="53">
        <v>76582168.870499998</v>
      </c>
      <c r="F213" s="53">
        <v>0</v>
      </c>
      <c r="G213" s="53">
        <v>23571597.5491</v>
      </c>
      <c r="H213" s="53">
        <v>5538612.2260999996</v>
      </c>
      <c r="I213" s="53">
        <v>3004612.9926</v>
      </c>
      <c r="J213" s="53">
        <f t="shared" si="45"/>
        <v>1502306.4963</v>
      </c>
      <c r="K213" s="53">
        <f t="shared" si="55"/>
        <v>1502306.4963</v>
      </c>
      <c r="L213" s="53">
        <v>77845873.351799995</v>
      </c>
      <c r="M213" s="58">
        <f t="shared" si="52"/>
        <v>185040558.49379998</v>
      </c>
      <c r="N213" s="57"/>
      <c r="O213" s="156"/>
      <c r="P213" s="59">
        <v>9</v>
      </c>
      <c r="Q213" s="50" t="s">
        <v>114</v>
      </c>
      <c r="R213" s="53" t="s">
        <v>546</v>
      </c>
      <c r="S213" s="53">
        <v>93314872.897599995</v>
      </c>
      <c r="T213" s="53">
        <f t="shared" si="58"/>
        <v>-2620951.4900000002</v>
      </c>
      <c r="U213" s="53">
        <v>28721837.755800001</v>
      </c>
      <c r="V213" s="53">
        <v>5535293.2741</v>
      </c>
      <c r="W213" s="53">
        <v>3661101.3196</v>
      </c>
      <c r="X213" s="53">
        <f t="shared" si="59"/>
        <v>1830550.6598</v>
      </c>
      <c r="Y213" s="53">
        <f t="shared" si="60"/>
        <v>1830550.6598</v>
      </c>
      <c r="Z213" s="53">
        <v>93069727.0053</v>
      </c>
      <c r="AA213" s="58">
        <f t="shared" si="53"/>
        <v>219851330.10259998</v>
      </c>
    </row>
    <row r="214" spans="1:27" ht="24.9" customHeight="1">
      <c r="A214" s="161"/>
      <c r="B214" s="156"/>
      <c r="C214" s="49">
        <v>13</v>
      </c>
      <c r="D214" s="53" t="s">
        <v>547</v>
      </c>
      <c r="E214" s="53">
        <v>70147613.965700001</v>
      </c>
      <c r="F214" s="53">
        <v>0</v>
      </c>
      <c r="G214" s="53">
        <v>21591074.656399999</v>
      </c>
      <c r="H214" s="53">
        <v>5370056.3353000004</v>
      </c>
      <c r="I214" s="53">
        <v>2752160.6587</v>
      </c>
      <c r="J214" s="53">
        <f t="shared" si="45"/>
        <v>1376080.32935</v>
      </c>
      <c r="K214" s="53">
        <f t="shared" si="55"/>
        <v>1376080.32935</v>
      </c>
      <c r="L214" s="53">
        <v>74600171.131300002</v>
      </c>
      <c r="M214" s="58">
        <f t="shared" si="52"/>
        <v>173084996.41804999</v>
      </c>
      <c r="N214" s="57"/>
      <c r="O214" s="156"/>
      <c r="P214" s="59">
        <v>10</v>
      </c>
      <c r="Q214" s="50" t="s">
        <v>114</v>
      </c>
      <c r="R214" s="53" t="s">
        <v>548</v>
      </c>
      <c r="S214" s="53">
        <v>101258088.3274</v>
      </c>
      <c r="T214" s="53">
        <f t="shared" si="58"/>
        <v>-2620951.4900000002</v>
      </c>
      <c r="U214" s="53">
        <v>31166718.595899999</v>
      </c>
      <c r="V214" s="53">
        <v>6033640.7847999996</v>
      </c>
      <c r="W214" s="53">
        <v>3972744.2077000001</v>
      </c>
      <c r="X214" s="53">
        <f t="shared" si="59"/>
        <v>1986372.1038500001</v>
      </c>
      <c r="Y214" s="53">
        <f t="shared" si="60"/>
        <v>1986372.1038500001</v>
      </c>
      <c r="Z214" s="53">
        <v>102665877.07179999</v>
      </c>
      <c r="AA214" s="58">
        <f t="shared" si="53"/>
        <v>240489745.39375001</v>
      </c>
    </row>
    <row r="215" spans="1:27" ht="24.9" customHeight="1">
      <c r="A215" s="161"/>
      <c r="B215" s="156"/>
      <c r="C215" s="49">
        <v>14</v>
      </c>
      <c r="D215" s="53" t="s">
        <v>549</v>
      </c>
      <c r="E215" s="53">
        <v>68700121.465700001</v>
      </c>
      <c r="F215" s="53">
        <v>0</v>
      </c>
      <c r="G215" s="53">
        <v>21145543.912500001</v>
      </c>
      <c r="H215" s="53">
        <v>5241534.2156999996</v>
      </c>
      <c r="I215" s="53">
        <v>2695369.9613999999</v>
      </c>
      <c r="J215" s="53">
        <f t="shared" si="45"/>
        <v>1347684.9807</v>
      </c>
      <c r="K215" s="53">
        <f t="shared" si="55"/>
        <v>1347684.9807</v>
      </c>
      <c r="L215" s="53">
        <v>72125356.829300001</v>
      </c>
      <c r="M215" s="58">
        <f t="shared" si="52"/>
        <v>168560241.4039</v>
      </c>
      <c r="N215" s="57"/>
      <c r="O215" s="156"/>
      <c r="P215" s="59">
        <v>11</v>
      </c>
      <c r="Q215" s="50" t="s">
        <v>114</v>
      </c>
      <c r="R215" s="53" t="s">
        <v>550</v>
      </c>
      <c r="S215" s="53">
        <v>77477553.068100005</v>
      </c>
      <c r="T215" s="53">
        <f t="shared" si="58"/>
        <v>-2620951.4900000002</v>
      </c>
      <c r="U215" s="53">
        <v>23847192.1983</v>
      </c>
      <c r="V215" s="53">
        <v>4848814.1184999999</v>
      </c>
      <c r="W215" s="53">
        <v>3039742.3579000002</v>
      </c>
      <c r="X215" s="53">
        <f t="shared" si="59"/>
        <v>1519871.1789500001</v>
      </c>
      <c r="Y215" s="53">
        <f t="shared" si="60"/>
        <v>1519871.1789500001</v>
      </c>
      <c r="Z215" s="53">
        <v>79850925.159999996</v>
      </c>
      <c r="AA215" s="58">
        <f t="shared" si="53"/>
        <v>184923404.23385</v>
      </c>
    </row>
    <row r="216" spans="1:27" ht="24.9" customHeight="1">
      <c r="A216" s="161"/>
      <c r="B216" s="156"/>
      <c r="C216" s="49">
        <v>15</v>
      </c>
      <c r="D216" s="53" t="s">
        <v>551</v>
      </c>
      <c r="E216" s="53">
        <v>74547555.728400007</v>
      </c>
      <c r="F216" s="53">
        <v>0</v>
      </c>
      <c r="G216" s="53">
        <v>22945354.092399999</v>
      </c>
      <c r="H216" s="53">
        <v>5541040.6328999996</v>
      </c>
      <c r="I216" s="53">
        <v>2924787.2947</v>
      </c>
      <c r="J216" s="53">
        <f t="shared" si="45"/>
        <v>1462393.64735</v>
      </c>
      <c r="K216" s="53">
        <f t="shared" si="55"/>
        <v>1462393.64735</v>
      </c>
      <c r="L216" s="53">
        <v>77892634.608999997</v>
      </c>
      <c r="M216" s="58">
        <f t="shared" si="52"/>
        <v>182388978.71004999</v>
      </c>
      <c r="N216" s="57"/>
      <c r="O216" s="156"/>
      <c r="P216" s="59">
        <v>12</v>
      </c>
      <c r="Q216" s="50" t="s">
        <v>114</v>
      </c>
      <c r="R216" s="53" t="s">
        <v>552</v>
      </c>
      <c r="S216" s="53">
        <v>80194345.950100005</v>
      </c>
      <c r="T216" s="53">
        <f t="shared" si="58"/>
        <v>-2620951.4900000002</v>
      </c>
      <c r="U216" s="53">
        <v>24683407.0689</v>
      </c>
      <c r="V216" s="53">
        <v>5005105.6814000001</v>
      </c>
      <c r="W216" s="53">
        <v>3146332.5906000002</v>
      </c>
      <c r="X216" s="53">
        <f t="shared" si="59"/>
        <v>1573166.2953000001</v>
      </c>
      <c r="Y216" s="53">
        <f t="shared" si="60"/>
        <v>1573166.2953000001</v>
      </c>
      <c r="Z216" s="53">
        <v>82860466.211500004</v>
      </c>
      <c r="AA216" s="58">
        <f t="shared" si="53"/>
        <v>191695539.71720004</v>
      </c>
    </row>
    <row r="217" spans="1:27" ht="24.9" customHeight="1">
      <c r="A217" s="161"/>
      <c r="B217" s="156"/>
      <c r="C217" s="49">
        <v>16</v>
      </c>
      <c r="D217" s="53" t="s">
        <v>553</v>
      </c>
      <c r="E217" s="53">
        <v>61564546.683399998</v>
      </c>
      <c r="F217" s="53">
        <v>0</v>
      </c>
      <c r="G217" s="53">
        <v>18949250.708299998</v>
      </c>
      <c r="H217" s="53">
        <v>4825656.4482000005</v>
      </c>
      <c r="I217" s="53">
        <v>2415413.9218000001</v>
      </c>
      <c r="J217" s="53">
        <f t="shared" si="45"/>
        <v>1207706.9609000001</v>
      </c>
      <c r="K217" s="53">
        <f t="shared" si="55"/>
        <v>1207706.9609000001</v>
      </c>
      <c r="L217" s="53">
        <v>64117239.239200003</v>
      </c>
      <c r="M217" s="58">
        <f t="shared" si="52"/>
        <v>150664400.03999999</v>
      </c>
      <c r="N217" s="57"/>
      <c r="O217" s="156"/>
      <c r="P217" s="59">
        <v>13</v>
      </c>
      <c r="Q217" s="50" t="s">
        <v>114</v>
      </c>
      <c r="R217" s="53" t="s">
        <v>554</v>
      </c>
      <c r="S217" s="53">
        <v>74525920.1875</v>
      </c>
      <c r="T217" s="53">
        <f t="shared" si="58"/>
        <v>-2620951.4900000002</v>
      </c>
      <c r="U217" s="53">
        <v>22938694.784299999</v>
      </c>
      <c r="V217" s="53">
        <v>4763103.5877999999</v>
      </c>
      <c r="W217" s="53">
        <v>2923938.4490999999</v>
      </c>
      <c r="X217" s="53">
        <f t="shared" si="59"/>
        <v>1461969.2245499999</v>
      </c>
      <c r="Y217" s="53">
        <f t="shared" si="60"/>
        <v>1461969.2245499999</v>
      </c>
      <c r="Z217" s="53">
        <v>78200488.272200003</v>
      </c>
      <c r="AA217" s="58">
        <f t="shared" si="53"/>
        <v>179269224.56634998</v>
      </c>
    </row>
    <row r="218" spans="1:27" ht="24.9" customHeight="1">
      <c r="A218" s="161"/>
      <c r="B218" s="156"/>
      <c r="C218" s="49">
        <v>17</v>
      </c>
      <c r="D218" s="53" t="s">
        <v>555</v>
      </c>
      <c r="E218" s="53">
        <v>77545305.961199999</v>
      </c>
      <c r="F218" s="53">
        <v>0</v>
      </c>
      <c r="G218" s="53">
        <v>23868046.190099999</v>
      </c>
      <c r="H218" s="53">
        <v>5735706.2643999998</v>
      </c>
      <c r="I218" s="53">
        <v>3042400.5644999999</v>
      </c>
      <c r="J218" s="53">
        <f t="shared" si="45"/>
        <v>1521200.2822499999</v>
      </c>
      <c r="K218" s="53">
        <f t="shared" si="55"/>
        <v>1521200.2822499999</v>
      </c>
      <c r="L218" s="53">
        <v>81641104.446500003</v>
      </c>
      <c r="M218" s="58">
        <f t="shared" si="52"/>
        <v>190311363.14445001</v>
      </c>
      <c r="N218" s="57"/>
      <c r="O218" s="156"/>
      <c r="P218" s="59">
        <v>14</v>
      </c>
      <c r="Q218" s="50" t="s">
        <v>114</v>
      </c>
      <c r="R218" s="53" t="s">
        <v>556</v>
      </c>
      <c r="S218" s="53">
        <v>93204832.986100003</v>
      </c>
      <c r="T218" s="53">
        <f t="shared" si="58"/>
        <v>-2620951.4900000002</v>
      </c>
      <c r="U218" s="53">
        <v>28687968.037300002</v>
      </c>
      <c r="V218" s="53">
        <v>5507218.0961999996</v>
      </c>
      <c r="W218" s="53">
        <v>3656784.0307</v>
      </c>
      <c r="X218" s="53">
        <f t="shared" si="59"/>
        <v>1828392.01535</v>
      </c>
      <c r="Y218" s="53">
        <f t="shared" si="60"/>
        <v>1828392.01535</v>
      </c>
      <c r="Z218" s="53">
        <v>92529113.047099993</v>
      </c>
      <c r="AA218" s="58">
        <f t="shared" si="53"/>
        <v>219136572.69205001</v>
      </c>
    </row>
    <row r="219" spans="1:27" ht="24.9" customHeight="1">
      <c r="A219" s="161"/>
      <c r="B219" s="156"/>
      <c r="C219" s="49">
        <v>18</v>
      </c>
      <c r="D219" s="53" t="s">
        <v>557</v>
      </c>
      <c r="E219" s="53">
        <v>81530858.147599995</v>
      </c>
      <c r="F219" s="53">
        <v>0</v>
      </c>
      <c r="G219" s="53">
        <v>25094778.646699999</v>
      </c>
      <c r="H219" s="53">
        <v>5486515.0384999998</v>
      </c>
      <c r="I219" s="53">
        <v>3198769.1038000002</v>
      </c>
      <c r="J219" s="53">
        <f t="shared" si="45"/>
        <v>1599384.5519000001</v>
      </c>
      <c r="K219" s="53">
        <f t="shared" si="55"/>
        <v>1599384.5519000001</v>
      </c>
      <c r="L219" s="53">
        <v>76842693.001300007</v>
      </c>
      <c r="M219" s="58">
        <f t="shared" si="52"/>
        <v>190554229.38599998</v>
      </c>
      <c r="N219" s="57"/>
      <c r="O219" s="156"/>
      <c r="P219" s="59">
        <v>15</v>
      </c>
      <c r="Q219" s="50" t="s">
        <v>114</v>
      </c>
      <c r="R219" s="53" t="s">
        <v>558</v>
      </c>
      <c r="S219" s="53">
        <v>61857110.466499999</v>
      </c>
      <c r="T219" s="53">
        <f t="shared" si="58"/>
        <v>-2620951.4900000002</v>
      </c>
      <c r="U219" s="53">
        <v>19039300.335499998</v>
      </c>
      <c r="V219" s="53">
        <v>4148070.2566999998</v>
      </c>
      <c r="W219" s="53">
        <v>2426892.3240999999</v>
      </c>
      <c r="X219" s="53">
        <f t="shared" si="59"/>
        <v>1213446.1620499999</v>
      </c>
      <c r="Y219" s="53">
        <f t="shared" si="60"/>
        <v>1213446.1620499999</v>
      </c>
      <c r="Z219" s="53">
        <v>66357442.980700001</v>
      </c>
      <c r="AA219" s="58">
        <f t="shared" si="53"/>
        <v>149994418.71144998</v>
      </c>
    </row>
    <row r="220" spans="1:27" ht="24.9" customHeight="1">
      <c r="A220" s="161"/>
      <c r="B220" s="156"/>
      <c r="C220" s="49">
        <v>19</v>
      </c>
      <c r="D220" s="53" t="s">
        <v>559</v>
      </c>
      <c r="E220" s="53">
        <v>106476927.67200001</v>
      </c>
      <c r="F220" s="53">
        <v>0</v>
      </c>
      <c r="G220" s="53">
        <v>32773050.4943</v>
      </c>
      <c r="H220" s="53">
        <v>7038485.3661000002</v>
      </c>
      <c r="I220" s="53">
        <v>4177499.3450000002</v>
      </c>
      <c r="J220" s="53">
        <f t="shared" si="45"/>
        <v>2088749.6725000001</v>
      </c>
      <c r="K220" s="53">
        <f t="shared" si="55"/>
        <v>2088749.6725000001</v>
      </c>
      <c r="L220" s="53">
        <v>106727341.44760001</v>
      </c>
      <c r="M220" s="58">
        <f t="shared" si="52"/>
        <v>255104554.65250003</v>
      </c>
      <c r="N220" s="57"/>
      <c r="O220" s="156"/>
      <c r="P220" s="59">
        <v>16</v>
      </c>
      <c r="Q220" s="50" t="s">
        <v>114</v>
      </c>
      <c r="R220" s="53" t="s">
        <v>560</v>
      </c>
      <c r="S220" s="53">
        <v>102232966.8251</v>
      </c>
      <c r="T220" s="53">
        <f t="shared" si="58"/>
        <v>-2620951.4900000002</v>
      </c>
      <c r="U220" s="53">
        <v>31466781.181600001</v>
      </c>
      <c r="V220" s="53">
        <v>5972991.7616999997</v>
      </c>
      <c r="W220" s="53">
        <v>4010992.4402000001</v>
      </c>
      <c r="X220" s="53">
        <f t="shared" si="59"/>
        <v>2005496.2201</v>
      </c>
      <c r="Y220" s="53">
        <f t="shared" si="60"/>
        <v>2005496.2201</v>
      </c>
      <c r="Z220" s="53">
        <v>101498023.0856</v>
      </c>
      <c r="AA220" s="58">
        <f t="shared" si="53"/>
        <v>240555307.58410001</v>
      </c>
    </row>
    <row r="221" spans="1:27" ht="24.9" customHeight="1">
      <c r="A221" s="161"/>
      <c r="B221" s="156"/>
      <c r="C221" s="49">
        <v>20</v>
      </c>
      <c r="D221" s="53" t="s">
        <v>561</v>
      </c>
      <c r="E221" s="53">
        <v>84405905.886099994</v>
      </c>
      <c r="F221" s="53">
        <v>0</v>
      </c>
      <c r="G221" s="53">
        <v>25979703.548099998</v>
      </c>
      <c r="H221" s="53">
        <v>6099862.4611999998</v>
      </c>
      <c r="I221" s="53">
        <v>3311568.2829999998</v>
      </c>
      <c r="J221" s="53">
        <f t="shared" si="45"/>
        <v>1655784.1414999999</v>
      </c>
      <c r="K221" s="53">
        <f t="shared" si="55"/>
        <v>1655784.1414999999</v>
      </c>
      <c r="L221" s="53">
        <v>88653274.542400002</v>
      </c>
      <c r="M221" s="58">
        <f t="shared" si="52"/>
        <v>206794530.57929999</v>
      </c>
      <c r="N221" s="57"/>
      <c r="O221" s="156"/>
      <c r="P221" s="59">
        <v>17</v>
      </c>
      <c r="Q221" s="50" t="s">
        <v>114</v>
      </c>
      <c r="R221" s="53" t="s">
        <v>562</v>
      </c>
      <c r="S221" s="53">
        <v>82372036.229200006</v>
      </c>
      <c r="T221" s="53">
        <f t="shared" si="58"/>
        <v>-2620951.4900000002</v>
      </c>
      <c r="U221" s="53">
        <v>25353688.9322</v>
      </c>
      <c r="V221" s="53">
        <v>4760788.7396</v>
      </c>
      <c r="W221" s="53">
        <v>3231771.7549000001</v>
      </c>
      <c r="X221" s="53">
        <f t="shared" si="59"/>
        <v>1615885.87745</v>
      </c>
      <c r="Y221" s="53">
        <f t="shared" si="60"/>
        <v>1615885.87745</v>
      </c>
      <c r="Z221" s="53">
        <v>78155913.692499995</v>
      </c>
      <c r="AA221" s="58">
        <f t="shared" si="53"/>
        <v>189637361.98095</v>
      </c>
    </row>
    <row r="222" spans="1:27" ht="24.9" customHeight="1">
      <c r="A222" s="161"/>
      <c r="B222" s="156"/>
      <c r="C222" s="49">
        <v>21</v>
      </c>
      <c r="D222" s="53" t="s">
        <v>563</v>
      </c>
      <c r="E222" s="53">
        <v>66941378.974399999</v>
      </c>
      <c r="F222" s="53">
        <v>0</v>
      </c>
      <c r="G222" s="53">
        <v>20604212.022700001</v>
      </c>
      <c r="H222" s="53">
        <v>5285857.0075000003</v>
      </c>
      <c r="I222" s="53">
        <v>2626367.7299000002</v>
      </c>
      <c r="J222" s="53">
        <f t="shared" si="45"/>
        <v>1313183.8649500001</v>
      </c>
      <c r="K222" s="53">
        <f t="shared" si="55"/>
        <v>1313183.8649500001</v>
      </c>
      <c r="L222" s="53">
        <v>72978833.874699995</v>
      </c>
      <c r="M222" s="58">
        <f t="shared" si="52"/>
        <v>167123465.74425</v>
      </c>
      <c r="N222" s="57"/>
      <c r="O222" s="157"/>
      <c r="P222" s="59">
        <v>18</v>
      </c>
      <c r="Q222" s="50" t="s">
        <v>114</v>
      </c>
      <c r="R222" s="53" t="s">
        <v>564</v>
      </c>
      <c r="S222" s="53">
        <v>96644222.454400003</v>
      </c>
      <c r="T222" s="53">
        <f t="shared" si="58"/>
        <v>-2620951.4900000002</v>
      </c>
      <c r="U222" s="53">
        <v>29746594.419300001</v>
      </c>
      <c r="V222" s="53">
        <v>5407068.1538000004</v>
      </c>
      <c r="W222" s="53">
        <v>3791724.5062000002</v>
      </c>
      <c r="X222" s="53">
        <f t="shared" si="59"/>
        <v>1895862.2531000001</v>
      </c>
      <c r="Y222" s="53">
        <f t="shared" si="60"/>
        <v>1895862.2531000001</v>
      </c>
      <c r="Z222" s="53">
        <v>90600631.706</v>
      </c>
      <c r="AA222" s="58">
        <f t="shared" si="53"/>
        <v>221673427.4966</v>
      </c>
    </row>
    <row r="223" spans="1:27" ht="24.9" customHeight="1">
      <c r="A223" s="161"/>
      <c r="B223" s="156"/>
      <c r="C223" s="49">
        <v>22</v>
      </c>
      <c r="D223" s="53" t="s">
        <v>565</v>
      </c>
      <c r="E223" s="53">
        <v>78655228.953299999</v>
      </c>
      <c r="F223" s="53">
        <v>0</v>
      </c>
      <c r="G223" s="53">
        <v>24209674.7764</v>
      </c>
      <c r="H223" s="53">
        <v>5906777.9146999996</v>
      </c>
      <c r="I223" s="53">
        <v>3085947.1118999999</v>
      </c>
      <c r="J223" s="53">
        <f t="shared" si="45"/>
        <v>1542973.55595</v>
      </c>
      <c r="K223" s="53">
        <f t="shared" si="55"/>
        <v>1542973.55595</v>
      </c>
      <c r="L223" s="53">
        <v>84935249.983799994</v>
      </c>
      <c r="M223" s="58">
        <f t="shared" si="52"/>
        <v>195249905.18414998</v>
      </c>
      <c r="N223" s="57"/>
      <c r="O223" s="49"/>
      <c r="P223" s="163"/>
      <c r="Q223" s="164"/>
      <c r="R223" s="54"/>
      <c r="S223" s="54">
        <f>S205+S206+S207+S208+S209+S210+S211+S212+S213+S214+S215+S216+S217+S218+S219+S220+S221+S222</f>
        <v>1532805537.125</v>
      </c>
      <c r="T223" s="54">
        <f t="shared" ref="T223:Z223" si="61">T205+T206+T207+T208+T209+T210+T211+T212+T213+T214+T215+T216+T217+T218+T219+T220+T221+T222</f>
        <v>-47177126.820000023</v>
      </c>
      <c r="U223" s="54">
        <f t="shared" si="61"/>
        <v>471789657.76359999</v>
      </c>
      <c r="V223" s="54">
        <f t="shared" si="61"/>
        <v>92968987.795100003</v>
      </c>
      <c r="W223" s="54">
        <f t="shared" si="61"/>
        <v>60137855.846800007</v>
      </c>
      <c r="X223" s="54">
        <f t="shared" si="61"/>
        <v>30068927.923400003</v>
      </c>
      <c r="Y223" s="54">
        <f t="shared" si="61"/>
        <v>30068927.923400003</v>
      </c>
      <c r="Z223" s="54">
        <f t="shared" si="61"/>
        <v>1546889379.8968999</v>
      </c>
      <c r="AA223" s="60">
        <f t="shared" ref="AA223" si="62">S223+T223+U223+V223+Y223+Z223</f>
        <v>3627345363.684</v>
      </c>
    </row>
    <row r="224" spans="1:27" ht="24.9" customHeight="1">
      <c r="A224" s="161"/>
      <c r="B224" s="156"/>
      <c r="C224" s="49">
        <v>23</v>
      </c>
      <c r="D224" s="53" t="s">
        <v>566</v>
      </c>
      <c r="E224" s="53">
        <v>97745833.199100003</v>
      </c>
      <c r="F224" s="53">
        <v>0</v>
      </c>
      <c r="G224" s="53">
        <v>30085664.538600001</v>
      </c>
      <c r="H224" s="53">
        <v>6884648.4157999996</v>
      </c>
      <c r="I224" s="53">
        <v>3834944.9322000002</v>
      </c>
      <c r="J224" s="53">
        <f t="shared" si="45"/>
        <v>1917472.4661000001</v>
      </c>
      <c r="K224" s="53">
        <f t="shared" si="55"/>
        <v>1917472.4661000001</v>
      </c>
      <c r="L224" s="53">
        <v>103765066.2711</v>
      </c>
      <c r="M224" s="58">
        <f t="shared" si="52"/>
        <v>240398684.89069998</v>
      </c>
      <c r="N224" s="57"/>
      <c r="O224" s="155">
        <v>29</v>
      </c>
      <c r="P224" s="59">
        <v>1</v>
      </c>
      <c r="Q224" s="50" t="s">
        <v>115</v>
      </c>
      <c r="R224" s="53" t="s">
        <v>567</v>
      </c>
      <c r="S224" s="53">
        <v>60398118.355800003</v>
      </c>
      <c r="T224" s="53">
        <f>-2734288.17</f>
        <v>-2734288.17</v>
      </c>
      <c r="U224" s="53">
        <v>18590230.070599999</v>
      </c>
      <c r="V224" s="53">
        <v>3834282.2864999999</v>
      </c>
      <c r="W224" s="53">
        <v>2369650.4528000001</v>
      </c>
      <c r="X224" s="53">
        <v>0</v>
      </c>
      <c r="Y224" s="53">
        <f>W224-X224</f>
        <v>2369650.4528000001</v>
      </c>
      <c r="Z224" s="53">
        <v>64416110.7465</v>
      </c>
      <c r="AA224" s="58">
        <f t="shared" si="53"/>
        <v>146874103.74220002</v>
      </c>
    </row>
    <row r="225" spans="1:27" ht="24.9" customHeight="1">
      <c r="A225" s="161"/>
      <c r="B225" s="156"/>
      <c r="C225" s="49">
        <v>24</v>
      </c>
      <c r="D225" s="53" t="s">
        <v>568</v>
      </c>
      <c r="E225" s="53">
        <v>80439092.762500003</v>
      </c>
      <c r="F225" s="53">
        <v>0</v>
      </c>
      <c r="G225" s="53">
        <v>24758738.8785</v>
      </c>
      <c r="H225" s="53">
        <v>5433570.5290000001</v>
      </c>
      <c r="I225" s="53">
        <v>3155934.9493</v>
      </c>
      <c r="J225" s="53">
        <f t="shared" si="45"/>
        <v>1577967.47465</v>
      </c>
      <c r="K225" s="53">
        <f t="shared" si="55"/>
        <v>1577967.47465</v>
      </c>
      <c r="L225" s="53">
        <v>75823196.672600001</v>
      </c>
      <c r="M225" s="58">
        <f t="shared" si="52"/>
        <v>188032566.31725001</v>
      </c>
      <c r="N225" s="57"/>
      <c r="O225" s="156"/>
      <c r="P225" s="59">
        <v>2</v>
      </c>
      <c r="Q225" s="50" t="s">
        <v>115</v>
      </c>
      <c r="R225" s="53" t="s">
        <v>569</v>
      </c>
      <c r="S225" s="53">
        <v>60567543.436499998</v>
      </c>
      <c r="T225" s="53">
        <f t="shared" ref="T225:T253" si="63">-2734288.17</f>
        <v>-2734288.17</v>
      </c>
      <c r="U225" s="53">
        <v>18642378.238699999</v>
      </c>
      <c r="V225" s="53">
        <v>3768296.0096</v>
      </c>
      <c r="W225" s="53">
        <v>2376297.6502999999</v>
      </c>
      <c r="X225" s="53">
        <v>0</v>
      </c>
      <c r="Y225" s="53">
        <f t="shared" ref="Y225:Y253" si="64">W225-X225</f>
        <v>2376297.6502999999</v>
      </c>
      <c r="Z225" s="53">
        <v>63145482.918200001</v>
      </c>
      <c r="AA225" s="58">
        <f t="shared" si="53"/>
        <v>145765710.08329999</v>
      </c>
    </row>
    <row r="226" spans="1:27" ht="24.9" customHeight="1">
      <c r="A226" s="161"/>
      <c r="B226" s="157"/>
      <c r="C226" s="49">
        <v>25</v>
      </c>
      <c r="D226" s="53" t="s">
        <v>570</v>
      </c>
      <c r="E226" s="53">
        <v>77249082.126699999</v>
      </c>
      <c r="F226" s="53">
        <v>0</v>
      </c>
      <c r="G226" s="53">
        <v>23776870.017999999</v>
      </c>
      <c r="H226" s="53">
        <v>5253457.8678000001</v>
      </c>
      <c r="I226" s="53">
        <v>3030778.5643000002</v>
      </c>
      <c r="J226" s="53">
        <f t="shared" si="45"/>
        <v>1515389.2821500001</v>
      </c>
      <c r="K226" s="53">
        <f t="shared" si="55"/>
        <v>1515389.2821500001</v>
      </c>
      <c r="L226" s="53">
        <v>72354957.965900004</v>
      </c>
      <c r="M226" s="58">
        <f t="shared" si="52"/>
        <v>180149757.26054999</v>
      </c>
      <c r="N226" s="57"/>
      <c r="O226" s="156"/>
      <c r="P226" s="59">
        <v>3</v>
      </c>
      <c r="Q226" s="50" t="s">
        <v>115</v>
      </c>
      <c r="R226" s="53" t="s">
        <v>571</v>
      </c>
      <c r="S226" s="53">
        <v>75456985.351199999</v>
      </c>
      <c r="T226" s="53">
        <f t="shared" si="63"/>
        <v>-2734288.17</v>
      </c>
      <c r="U226" s="53">
        <v>23225271.851199999</v>
      </c>
      <c r="V226" s="53">
        <v>4482396.1087999996</v>
      </c>
      <c r="W226" s="53">
        <v>2960467.716</v>
      </c>
      <c r="X226" s="53">
        <v>0</v>
      </c>
      <c r="Y226" s="53">
        <f t="shared" si="64"/>
        <v>2960467.716</v>
      </c>
      <c r="Z226" s="53">
        <v>76896152.011700004</v>
      </c>
      <c r="AA226" s="58">
        <f t="shared" si="53"/>
        <v>180286984.8689</v>
      </c>
    </row>
    <row r="227" spans="1:27" ht="24.9" customHeight="1">
      <c r="A227" s="49"/>
      <c r="B227" s="162" t="s">
        <v>572</v>
      </c>
      <c r="C227" s="163"/>
      <c r="D227" s="54"/>
      <c r="E227" s="54">
        <f>SUM(E202:E226)</f>
        <v>1978215052.6509998</v>
      </c>
      <c r="F227" s="54">
        <f t="shared" ref="F227:L227" si="65">SUM(F202:F226)</f>
        <v>0</v>
      </c>
      <c r="G227" s="54">
        <f t="shared" si="65"/>
        <v>608884414.92940009</v>
      </c>
      <c r="H227" s="54">
        <f t="shared" si="65"/>
        <v>141656005.0713</v>
      </c>
      <c r="I227" s="54">
        <f t="shared" si="65"/>
        <v>77612984.027800009</v>
      </c>
      <c r="J227" s="54">
        <f t="shared" si="65"/>
        <v>38806492.013900004</v>
      </c>
      <c r="K227" s="54">
        <f t="shared" si="65"/>
        <v>38806492.013900004</v>
      </c>
      <c r="L227" s="54">
        <f t="shared" si="65"/>
        <v>2007586752.2918003</v>
      </c>
      <c r="M227" s="60">
        <f t="shared" si="52"/>
        <v>4775148716.9574003</v>
      </c>
      <c r="N227" s="57"/>
      <c r="O227" s="156"/>
      <c r="P227" s="59">
        <v>4</v>
      </c>
      <c r="Q227" s="50" t="s">
        <v>115</v>
      </c>
      <c r="R227" s="53" t="s">
        <v>573</v>
      </c>
      <c r="S227" s="53">
        <v>66702307.207800001</v>
      </c>
      <c r="T227" s="53">
        <f t="shared" si="63"/>
        <v>-2734288.17</v>
      </c>
      <c r="U227" s="53">
        <v>20530626.963</v>
      </c>
      <c r="V227" s="53">
        <v>3831216.2045</v>
      </c>
      <c r="W227" s="53">
        <v>2616988.0251000002</v>
      </c>
      <c r="X227" s="53">
        <v>0</v>
      </c>
      <c r="Y227" s="53">
        <f t="shared" si="64"/>
        <v>2616988.0251000002</v>
      </c>
      <c r="Z227" s="53">
        <v>64357070.4542</v>
      </c>
      <c r="AA227" s="58">
        <f t="shared" si="53"/>
        <v>155303920.6846</v>
      </c>
    </row>
    <row r="228" spans="1:27" ht="24.9" customHeight="1">
      <c r="A228" s="161"/>
      <c r="B228" s="155" t="s">
        <v>574</v>
      </c>
      <c r="C228" s="49">
        <v>1</v>
      </c>
      <c r="D228" s="53" t="s">
        <v>575</v>
      </c>
      <c r="E228" s="53">
        <v>87721506.268399999</v>
      </c>
      <c r="F228" s="53">
        <f>-3269810.7845</f>
        <v>-3269810.7845000001</v>
      </c>
      <c r="G228" s="53">
        <v>27000228.2863</v>
      </c>
      <c r="H228" s="53">
        <v>4373971.7051999997</v>
      </c>
      <c r="I228" s="53">
        <v>3441652.0366000002</v>
      </c>
      <c r="J228" s="53">
        <v>0</v>
      </c>
      <c r="K228" s="53">
        <f t="shared" si="55"/>
        <v>3441652.0366000002</v>
      </c>
      <c r="L228" s="53">
        <v>86213647.2192</v>
      </c>
      <c r="M228" s="58">
        <f t="shared" si="52"/>
        <v>205481194.73119998</v>
      </c>
      <c r="N228" s="57"/>
      <c r="O228" s="156"/>
      <c r="P228" s="59">
        <v>5</v>
      </c>
      <c r="Q228" s="50" t="s">
        <v>115</v>
      </c>
      <c r="R228" s="53" t="s">
        <v>576</v>
      </c>
      <c r="S228" s="53">
        <v>63121311.424500003</v>
      </c>
      <c r="T228" s="53">
        <f t="shared" si="63"/>
        <v>-2734288.17</v>
      </c>
      <c r="U228" s="53">
        <v>19428414.8858</v>
      </c>
      <c r="V228" s="53">
        <v>3786919.6186000002</v>
      </c>
      <c r="W228" s="53">
        <v>2476491.7892999998</v>
      </c>
      <c r="X228" s="53">
        <v>0</v>
      </c>
      <c r="Y228" s="53">
        <f t="shared" si="64"/>
        <v>2476491.7892999998</v>
      </c>
      <c r="Z228" s="53">
        <v>63504098.026699997</v>
      </c>
      <c r="AA228" s="58">
        <f t="shared" si="53"/>
        <v>149582947.5749</v>
      </c>
    </row>
    <row r="229" spans="1:27" ht="24.9" customHeight="1">
      <c r="A229" s="161"/>
      <c r="B229" s="156"/>
      <c r="C229" s="49">
        <v>2</v>
      </c>
      <c r="D229" s="53" t="s">
        <v>577</v>
      </c>
      <c r="E229" s="53">
        <v>82370356.548700005</v>
      </c>
      <c r="F229" s="53">
        <f>-3214693.9425</f>
        <v>-3214693.9424999999</v>
      </c>
      <c r="G229" s="53">
        <v>25353171.935199998</v>
      </c>
      <c r="H229" s="53">
        <v>4416669.7356000002</v>
      </c>
      <c r="I229" s="53">
        <v>3231705.8546000002</v>
      </c>
      <c r="J229" s="53">
        <v>0</v>
      </c>
      <c r="K229" s="53">
        <f t="shared" si="55"/>
        <v>3231705.8546000002</v>
      </c>
      <c r="L229" s="53">
        <v>87035837.955799997</v>
      </c>
      <c r="M229" s="58">
        <f t="shared" ref="M229:M241" si="66">E229+F229+G229+H229+K229+L229</f>
        <v>199193048.08740002</v>
      </c>
      <c r="N229" s="57"/>
      <c r="O229" s="156"/>
      <c r="P229" s="59">
        <v>6</v>
      </c>
      <c r="Q229" s="50" t="s">
        <v>115</v>
      </c>
      <c r="R229" s="53" t="s">
        <v>578</v>
      </c>
      <c r="S229" s="53">
        <v>71892073.375200003</v>
      </c>
      <c r="T229" s="53">
        <f t="shared" si="63"/>
        <v>-2734288.17</v>
      </c>
      <c r="U229" s="53">
        <v>22128010.287099998</v>
      </c>
      <c r="V229" s="53">
        <v>4386011.0705000004</v>
      </c>
      <c r="W229" s="53">
        <v>2820602.5098999999</v>
      </c>
      <c r="X229" s="53">
        <v>0</v>
      </c>
      <c r="Y229" s="53">
        <f t="shared" si="64"/>
        <v>2820602.5098999999</v>
      </c>
      <c r="Z229" s="53">
        <v>75040167.439700007</v>
      </c>
      <c r="AA229" s="58">
        <f t="shared" si="53"/>
        <v>173532576.51240003</v>
      </c>
    </row>
    <row r="230" spans="1:27" ht="24.9" customHeight="1">
      <c r="A230" s="161"/>
      <c r="B230" s="156"/>
      <c r="C230" s="49">
        <v>3</v>
      </c>
      <c r="D230" s="53" t="s">
        <v>579</v>
      </c>
      <c r="E230" s="53">
        <v>83079451.101199999</v>
      </c>
      <c r="F230" s="53">
        <f>-3221997.6163</f>
        <v>-3221997.6162999999</v>
      </c>
      <c r="G230" s="53">
        <v>25571427.590100002</v>
      </c>
      <c r="H230" s="53">
        <v>4420696.6979999999</v>
      </c>
      <c r="I230" s="53">
        <v>3259526.3607000001</v>
      </c>
      <c r="J230" s="53">
        <v>0</v>
      </c>
      <c r="K230" s="53">
        <f t="shared" si="55"/>
        <v>3259526.3607000001</v>
      </c>
      <c r="L230" s="53">
        <v>87113380.903799996</v>
      </c>
      <c r="M230" s="58">
        <f t="shared" si="66"/>
        <v>200222485.03749999</v>
      </c>
      <c r="N230" s="57"/>
      <c r="O230" s="156"/>
      <c r="P230" s="59">
        <v>7</v>
      </c>
      <c r="Q230" s="50" t="s">
        <v>115</v>
      </c>
      <c r="R230" s="53" t="s">
        <v>580</v>
      </c>
      <c r="S230" s="53">
        <v>60256238.9617</v>
      </c>
      <c r="T230" s="53">
        <f t="shared" si="63"/>
        <v>-2734288.17</v>
      </c>
      <c r="U230" s="53">
        <v>18546560.323100001</v>
      </c>
      <c r="V230" s="53">
        <v>3900967.3854999999</v>
      </c>
      <c r="W230" s="53">
        <v>2364083.9785000002</v>
      </c>
      <c r="X230" s="53">
        <v>0</v>
      </c>
      <c r="Y230" s="53">
        <f t="shared" si="64"/>
        <v>2364083.9785000002</v>
      </c>
      <c r="Z230" s="53">
        <v>65700195.051600002</v>
      </c>
      <c r="AA230" s="58">
        <f t="shared" si="53"/>
        <v>148033757.53040001</v>
      </c>
    </row>
    <row r="231" spans="1:27" ht="24.9" customHeight="1">
      <c r="A231" s="161"/>
      <c r="B231" s="156"/>
      <c r="C231" s="49">
        <v>4</v>
      </c>
      <c r="D231" s="53" t="s">
        <v>97</v>
      </c>
      <c r="E231" s="53">
        <v>80111805.510299996</v>
      </c>
      <c r="F231" s="53">
        <f>-3191430.8668</f>
        <v>-3191430.8668</v>
      </c>
      <c r="G231" s="53">
        <v>24658001.5462</v>
      </c>
      <c r="H231" s="53">
        <v>4156585.6201999998</v>
      </c>
      <c r="I231" s="53">
        <v>3143094.2116999999</v>
      </c>
      <c r="J231" s="53">
        <v>0</v>
      </c>
      <c r="K231" s="53">
        <f t="shared" si="55"/>
        <v>3143094.2116999999</v>
      </c>
      <c r="L231" s="53">
        <v>82027673.677499995</v>
      </c>
      <c r="M231" s="58">
        <f t="shared" si="66"/>
        <v>190905729.69910002</v>
      </c>
      <c r="N231" s="57"/>
      <c r="O231" s="156"/>
      <c r="P231" s="59">
        <v>8</v>
      </c>
      <c r="Q231" s="50" t="s">
        <v>115</v>
      </c>
      <c r="R231" s="53" t="s">
        <v>581</v>
      </c>
      <c r="S231" s="53">
        <v>62579197.599299997</v>
      </c>
      <c r="T231" s="53">
        <f t="shared" si="63"/>
        <v>-2734288.17</v>
      </c>
      <c r="U231" s="53">
        <v>19261555.039700001</v>
      </c>
      <c r="V231" s="53">
        <v>3832867.1716999998</v>
      </c>
      <c r="W231" s="53">
        <v>2455222.5792</v>
      </c>
      <c r="X231" s="53">
        <v>0</v>
      </c>
      <c r="Y231" s="53">
        <f t="shared" si="64"/>
        <v>2455222.5792</v>
      </c>
      <c r="Z231" s="53">
        <v>64388861.380800001</v>
      </c>
      <c r="AA231" s="58">
        <f t="shared" si="53"/>
        <v>149783415.60069999</v>
      </c>
    </row>
    <row r="232" spans="1:27" ht="24.9" customHeight="1">
      <c r="A232" s="161"/>
      <c r="B232" s="156"/>
      <c r="C232" s="49">
        <v>5</v>
      </c>
      <c r="D232" s="53" t="s">
        <v>582</v>
      </c>
      <c r="E232" s="53">
        <v>79851838.291500002</v>
      </c>
      <c r="F232" s="53">
        <f>-3188753.2044</f>
        <v>-3188753.2044000002</v>
      </c>
      <c r="G232" s="53">
        <v>24577984.973900001</v>
      </c>
      <c r="H232" s="53">
        <v>4320651.5789000001</v>
      </c>
      <c r="I232" s="53">
        <v>3132894.6979</v>
      </c>
      <c r="J232" s="53">
        <v>0</v>
      </c>
      <c r="K232" s="53">
        <f t="shared" si="55"/>
        <v>3132894.6979</v>
      </c>
      <c r="L232" s="53">
        <v>85186918.034199998</v>
      </c>
      <c r="M232" s="58">
        <f t="shared" si="66"/>
        <v>193881534.37199998</v>
      </c>
      <c r="N232" s="57"/>
      <c r="O232" s="156"/>
      <c r="P232" s="59">
        <v>9</v>
      </c>
      <c r="Q232" s="50" t="s">
        <v>115</v>
      </c>
      <c r="R232" s="53" t="s">
        <v>583</v>
      </c>
      <c r="S232" s="53">
        <v>61549745.9322</v>
      </c>
      <c r="T232" s="53">
        <f t="shared" si="63"/>
        <v>-2734288.17</v>
      </c>
      <c r="U232" s="53">
        <v>18944695.113299999</v>
      </c>
      <c r="V232" s="53">
        <v>3818890.7297</v>
      </c>
      <c r="W232" s="53">
        <v>2414833.2313999999</v>
      </c>
      <c r="X232" s="53">
        <v>0</v>
      </c>
      <c r="Y232" s="53">
        <f t="shared" si="64"/>
        <v>2414833.2313999999</v>
      </c>
      <c r="Z232" s="53">
        <v>64119731.843500003</v>
      </c>
      <c r="AA232" s="58">
        <f t="shared" si="53"/>
        <v>148113608.68009999</v>
      </c>
    </row>
    <row r="233" spans="1:27" ht="24.9" customHeight="1">
      <c r="A233" s="161"/>
      <c r="B233" s="156"/>
      <c r="C233" s="49">
        <v>6</v>
      </c>
      <c r="D233" s="53" t="s">
        <v>584</v>
      </c>
      <c r="E233" s="53">
        <v>82997359.974099994</v>
      </c>
      <c r="F233" s="53">
        <f>-3221152.0777</f>
        <v>-3221152.0776999998</v>
      </c>
      <c r="G233" s="53">
        <v>25546160.363499999</v>
      </c>
      <c r="H233" s="53">
        <v>4212211.8594000004</v>
      </c>
      <c r="I233" s="53">
        <v>3256305.6101000002</v>
      </c>
      <c r="J233" s="53">
        <v>0</v>
      </c>
      <c r="K233" s="53">
        <f t="shared" si="55"/>
        <v>3256305.6101000002</v>
      </c>
      <c r="L233" s="53">
        <v>83098809.236200005</v>
      </c>
      <c r="M233" s="58">
        <f t="shared" si="66"/>
        <v>195889694.96560001</v>
      </c>
      <c r="N233" s="57"/>
      <c r="O233" s="156"/>
      <c r="P233" s="59">
        <v>10</v>
      </c>
      <c r="Q233" s="50" t="s">
        <v>115</v>
      </c>
      <c r="R233" s="53" t="s">
        <v>585</v>
      </c>
      <c r="S233" s="53">
        <v>69871124.312099993</v>
      </c>
      <c r="T233" s="53">
        <f t="shared" si="63"/>
        <v>-2734288.17</v>
      </c>
      <c r="U233" s="53">
        <v>21505972.5636</v>
      </c>
      <c r="V233" s="53">
        <v>4327336.2198000001</v>
      </c>
      <c r="W233" s="53">
        <v>2741312.9062999999</v>
      </c>
      <c r="X233" s="53">
        <v>0</v>
      </c>
      <c r="Y233" s="53">
        <f t="shared" si="64"/>
        <v>2741312.9062999999</v>
      </c>
      <c r="Z233" s="53">
        <v>73910328.000699997</v>
      </c>
      <c r="AA233" s="58">
        <f t="shared" si="53"/>
        <v>169621785.83249998</v>
      </c>
    </row>
    <row r="234" spans="1:27" ht="24.9" customHeight="1">
      <c r="A234" s="161"/>
      <c r="B234" s="156"/>
      <c r="C234" s="49">
        <v>7</v>
      </c>
      <c r="D234" s="53" t="s">
        <v>586</v>
      </c>
      <c r="E234" s="53">
        <v>96976092.408199996</v>
      </c>
      <c r="F234" s="53">
        <f>-3365133.0218</f>
        <v>-3365133.0218000002</v>
      </c>
      <c r="G234" s="53">
        <v>29848742.283599999</v>
      </c>
      <c r="H234" s="53">
        <v>4923254.6118999999</v>
      </c>
      <c r="I234" s="53">
        <v>3804745.0406999998</v>
      </c>
      <c r="J234" s="53">
        <v>0</v>
      </c>
      <c r="K234" s="53">
        <f t="shared" si="55"/>
        <v>3804745.0406999998</v>
      </c>
      <c r="L234" s="53">
        <v>96790606.243399993</v>
      </c>
      <c r="M234" s="58">
        <f t="shared" si="66"/>
        <v>228978307.56599998</v>
      </c>
      <c r="N234" s="57"/>
      <c r="O234" s="156"/>
      <c r="P234" s="59">
        <v>11</v>
      </c>
      <c r="Q234" s="50" t="s">
        <v>115</v>
      </c>
      <c r="R234" s="53" t="s">
        <v>587</v>
      </c>
      <c r="S234" s="53">
        <v>73981685.641599998</v>
      </c>
      <c r="T234" s="53">
        <f t="shared" si="63"/>
        <v>-2734288.17</v>
      </c>
      <c r="U234" s="53">
        <v>22771182.191300001</v>
      </c>
      <c r="V234" s="53">
        <v>4629690.3371000001</v>
      </c>
      <c r="W234" s="53">
        <v>2902586.0348999999</v>
      </c>
      <c r="X234" s="53">
        <v>0</v>
      </c>
      <c r="Y234" s="53">
        <f t="shared" si="64"/>
        <v>2902586.0348999999</v>
      </c>
      <c r="Z234" s="53">
        <v>79732440.923600003</v>
      </c>
      <c r="AA234" s="58">
        <f t="shared" si="53"/>
        <v>181283296.9585</v>
      </c>
    </row>
    <row r="235" spans="1:27" ht="24.9" customHeight="1">
      <c r="A235" s="161"/>
      <c r="B235" s="156"/>
      <c r="C235" s="49">
        <v>8</v>
      </c>
      <c r="D235" s="53" t="s">
        <v>588</v>
      </c>
      <c r="E235" s="53">
        <v>85898838.955599993</v>
      </c>
      <c r="F235" s="53">
        <f>-3251037.3112</f>
        <v>-3251037.3111999999</v>
      </c>
      <c r="G235" s="53">
        <v>26439220.665399998</v>
      </c>
      <c r="H235" s="53">
        <v>4368075.3937999997</v>
      </c>
      <c r="I235" s="53">
        <v>3370141.7886999999</v>
      </c>
      <c r="J235" s="53">
        <v>0</v>
      </c>
      <c r="K235" s="53">
        <f t="shared" si="55"/>
        <v>3370141.7886999999</v>
      </c>
      <c r="L235" s="53">
        <v>86100108.195600003</v>
      </c>
      <c r="M235" s="58">
        <f t="shared" si="66"/>
        <v>202925347.68790001</v>
      </c>
      <c r="N235" s="57"/>
      <c r="O235" s="156"/>
      <c r="P235" s="59">
        <v>12</v>
      </c>
      <c r="Q235" s="50" t="s">
        <v>115</v>
      </c>
      <c r="R235" s="53" t="s">
        <v>589</v>
      </c>
      <c r="S235" s="53">
        <v>85505779.735300004</v>
      </c>
      <c r="T235" s="53">
        <f t="shared" si="63"/>
        <v>-2734288.17</v>
      </c>
      <c r="U235" s="53">
        <v>26318239.059700001</v>
      </c>
      <c r="V235" s="53">
        <v>4811672.3474000003</v>
      </c>
      <c r="W235" s="53">
        <v>3354720.5639</v>
      </c>
      <c r="X235" s="53">
        <v>0</v>
      </c>
      <c r="Y235" s="53">
        <f t="shared" si="64"/>
        <v>3354720.5639</v>
      </c>
      <c r="Z235" s="53">
        <v>83236675.705899999</v>
      </c>
      <c r="AA235" s="58">
        <f t="shared" si="53"/>
        <v>200492799.24219999</v>
      </c>
    </row>
    <row r="236" spans="1:27" ht="24.9" customHeight="1">
      <c r="A236" s="161"/>
      <c r="B236" s="156"/>
      <c r="C236" s="49">
        <v>9</v>
      </c>
      <c r="D236" s="53" t="s">
        <v>590</v>
      </c>
      <c r="E236" s="53">
        <v>77717869.404200003</v>
      </c>
      <c r="F236" s="53">
        <f>-3166773.3249</f>
        <v>-3166773.3248999999</v>
      </c>
      <c r="G236" s="53">
        <v>23921160.329999998</v>
      </c>
      <c r="H236" s="53">
        <v>4104890.2552999998</v>
      </c>
      <c r="I236" s="53">
        <v>3049170.892</v>
      </c>
      <c r="J236" s="53">
        <v>0</v>
      </c>
      <c r="K236" s="53">
        <f t="shared" si="55"/>
        <v>3049170.892</v>
      </c>
      <c r="L236" s="53">
        <v>81032230.801200002</v>
      </c>
      <c r="M236" s="58">
        <f t="shared" si="66"/>
        <v>186658548.35780001</v>
      </c>
      <c r="N236" s="57"/>
      <c r="O236" s="156"/>
      <c r="P236" s="59">
        <v>13</v>
      </c>
      <c r="Q236" s="50" t="s">
        <v>115</v>
      </c>
      <c r="R236" s="53" t="s">
        <v>591</v>
      </c>
      <c r="S236" s="53">
        <v>79703720.184400007</v>
      </c>
      <c r="T236" s="53">
        <f t="shared" si="63"/>
        <v>-2734288.17</v>
      </c>
      <c r="U236" s="53">
        <v>24532394.9826</v>
      </c>
      <c r="V236" s="53">
        <v>4511239.9910000004</v>
      </c>
      <c r="W236" s="53">
        <v>3127083.4550000001</v>
      </c>
      <c r="X236" s="53">
        <v>0</v>
      </c>
      <c r="Y236" s="53">
        <f t="shared" si="64"/>
        <v>3127083.4550000001</v>
      </c>
      <c r="Z236" s="53">
        <v>77451568.094400004</v>
      </c>
      <c r="AA236" s="58">
        <f t="shared" si="53"/>
        <v>186591718.53740001</v>
      </c>
    </row>
    <row r="237" spans="1:27" ht="24.9" customHeight="1">
      <c r="A237" s="161"/>
      <c r="B237" s="156"/>
      <c r="C237" s="49">
        <v>10</v>
      </c>
      <c r="D237" s="53" t="s">
        <v>592</v>
      </c>
      <c r="E237" s="53">
        <v>107949784.4025</v>
      </c>
      <c r="F237" s="53">
        <f>-3478162.0493</f>
        <v>-3478162.0493000001</v>
      </c>
      <c r="G237" s="53">
        <v>33226388.217799999</v>
      </c>
      <c r="H237" s="53">
        <v>5093312.9700999996</v>
      </c>
      <c r="I237" s="53">
        <v>4235285.1786000002</v>
      </c>
      <c r="J237" s="53">
        <v>0</v>
      </c>
      <c r="K237" s="53">
        <f t="shared" si="55"/>
        <v>4235285.1786000002</v>
      </c>
      <c r="L237" s="53">
        <v>100065239.8892</v>
      </c>
      <c r="M237" s="58">
        <f t="shared" si="66"/>
        <v>247091848.60890001</v>
      </c>
      <c r="N237" s="57"/>
      <c r="O237" s="156"/>
      <c r="P237" s="59">
        <v>14</v>
      </c>
      <c r="Q237" s="50" t="s">
        <v>115</v>
      </c>
      <c r="R237" s="53" t="s">
        <v>593</v>
      </c>
      <c r="S237" s="53">
        <v>69476958.646699995</v>
      </c>
      <c r="T237" s="53">
        <f t="shared" si="63"/>
        <v>-2734288.17</v>
      </c>
      <c r="U237" s="53">
        <v>21384650.399799999</v>
      </c>
      <c r="V237" s="53">
        <v>4350895.2598999999</v>
      </c>
      <c r="W237" s="53">
        <v>2725848.2714</v>
      </c>
      <c r="X237" s="53">
        <v>0</v>
      </c>
      <c r="Y237" s="53">
        <f t="shared" si="64"/>
        <v>2725848.2714</v>
      </c>
      <c r="Z237" s="53">
        <v>74363979.4771</v>
      </c>
      <c r="AA237" s="58">
        <f t="shared" si="53"/>
        <v>169568043.8849</v>
      </c>
    </row>
    <row r="238" spans="1:27" ht="24.9" customHeight="1">
      <c r="A238" s="161"/>
      <c r="B238" s="156"/>
      <c r="C238" s="49">
        <v>11</v>
      </c>
      <c r="D238" s="53" t="s">
        <v>594</v>
      </c>
      <c r="E238" s="53">
        <v>83745830.771599993</v>
      </c>
      <c r="F238" s="53">
        <f>-3228861.3269</f>
        <v>-3228861.3269000002</v>
      </c>
      <c r="G238" s="53">
        <v>25776535.824000001</v>
      </c>
      <c r="H238" s="53">
        <v>4346918.5546000004</v>
      </c>
      <c r="I238" s="53">
        <v>3285670.9978</v>
      </c>
      <c r="J238" s="53">
        <v>0</v>
      </c>
      <c r="K238" s="53">
        <f t="shared" si="55"/>
        <v>3285670.9978</v>
      </c>
      <c r="L238" s="53">
        <v>85692713.358400002</v>
      </c>
      <c r="M238" s="58">
        <f t="shared" si="66"/>
        <v>199618808.17949998</v>
      </c>
      <c r="N238" s="57"/>
      <c r="O238" s="156"/>
      <c r="P238" s="59">
        <v>15</v>
      </c>
      <c r="Q238" s="50" t="s">
        <v>115</v>
      </c>
      <c r="R238" s="53" t="s">
        <v>595</v>
      </c>
      <c r="S238" s="53">
        <v>54596470.883599997</v>
      </c>
      <c r="T238" s="53">
        <f t="shared" si="63"/>
        <v>-2734288.17</v>
      </c>
      <c r="U238" s="53">
        <v>16804512.8292</v>
      </c>
      <c r="V238" s="53">
        <v>3492392.3089000001</v>
      </c>
      <c r="W238" s="53">
        <v>2142029.5114000002</v>
      </c>
      <c r="X238" s="53">
        <v>0</v>
      </c>
      <c r="Y238" s="53">
        <f t="shared" si="64"/>
        <v>2142029.5114000002</v>
      </c>
      <c r="Z238" s="53">
        <v>57832697.6448</v>
      </c>
      <c r="AA238" s="58">
        <f t="shared" si="53"/>
        <v>132133815.0079</v>
      </c>
    </row>
    <row r="239" spans="1:27" ht="24.9" customHeight="1">
      <c r="A239" s="161"/>
      <c r="B239" s="156"/>
      <c r="C239" s="49">
        <v>12</v>
      </c>
      <c r="D239" s="53" t="s">
        <v>596</v>
      </c>
      <c r="E239" s="53">
        <v>92407091.299899995</v>
      </c>
      <c r="F239" s="53">
        <f>-3318072.3104</f>
        <v>-3318072.3103999998</v>
      </c>
      <c r="G239" s="53">
        <v>28442427.250799999</v>
      </c>
      <c r="H239" s="53">
        <v>4763687.3203999996</v>
      </c>
      <c r="I239" s="53">
        <v>3625485.5564999999</v>
      </c>
      <c r="J239" s="53">
        <v>0</v>
      </c>
      <c r="K239" s="53">
        <f t="shared" si="55"/>
        <v>3625485.5564999999</v>
      </c>
      <c r="L239" s="53">
        <v>93717987.956499994</v>
      </c>
      <c r="M239" s="58">
        <f t="shared" si="66"/>
        <v>219638607.07370001</v>
      </c>
      <c r="N239" s="57"/>
      <c r="O239" s="156"/>
      <c r="P239" s="59">
        <v>16</v>
      </c>
      <c r="Q239" s="50" t="s">
        <v>115</v>
      </c>
      <c r="R239" s="53" t="s">
        <v>341</v>
      </c>
      <c r="S239" s="53">
        <v>70352719.856399998</v>
      </c>
      <c r="T239" s="53">
        <f t="shared" si="63"/>
        <v>-2734288.17</v>
      </c>
      <c r="U239" s="53">
        <v>21654205.1943</v>
      </c>
      <c r="V239" s="53">
        <v>4013800.949</v>
      </c>
      <c r="W239" s="53">
        <v>2760207.7514999998</v>
      </c>
      <c r="X239" s="53">
        <v>0</v>
      </c>
      <c r="Y239" s="53">
        <f t="shared" si="64"/>
        <v>2760207.7514999998</v>
      </c>
      <c r="Z239" s="53">
        <v>67872911.447899997</v>
      </c>
      <c r="AA239" s="58">
        <f t="shared" si="53"/>
        <v>163919557.0291</v>
      </c>
    </row>
    <row r="240" spans="1:27" ht="24.9" customHeight="1">
      <c r="A240" s="161"/>
      <c r="B240" s="157"/>
      <c r="C240" s="49">
        <v>13</v>
      </c>
      <c r="D240" s="53" t="s">
        <v>597</v>
      </c>
      <c r="E240" s="53">
        <v>101208693.46269999</v>
      </c>
      <c r="F240" s="53">
        <f>-3408728.8127</f>
        <v>-3408728.8127000001</v>
      </c>
      <c r="G240" s="53">
        <v>31151515.1107</v>
      </c>
      <c r="H240" s="53">
        <v>5117387.3914999999</v>
      </c>
      <c r="I240" s="53">
        <v>3970806.2571999999</v>
      </c>
      <c r="J240" s="53">
        <v>0</v>
      </c>
      <c r="K240" s="53">
        <f t="shared" si="55"/>
        <v>3970806.2571999999</v>
      </c>
      <c r="L240" s="53">
        <v>100528815.51729999</v>
      </c>
      <c r="M240" s="58">
        <f t="shared" si="66"/>
        <v>238568488.9267</v>
      </c>
      <c r="N240" s="57"/>
      <c r="O240" s="156"/>
      <c r="P240" s="59">
        <v>17</v>
      </c>
      <c r="Q240" s="50" t="s">
        <v>115</v>
      </c>
      <c r="R240" s="53" t="s">
        <v>598</v>
      </c>
      <c r="S240" s="53">
        <v>62025541.534999996</v>
      </c>
      <c r="T240" s="53">
        <f t="shared" si="63"/>
        <v>-2734288.17</v>
      </c>
      <c r="U240" s="53">
        <v>19091142.5517</v>
      </c>
      <c r="V240" s="53">
        <v>3710695.5978999999</v>
      </c>
      <c r="W240" s="53">
        <v>2433500.5227000001</v>
      </c>
      <c r="X240" s="53">
        <v>0</v>
      </c>
      <c r="Y240" s="53">
        <f t="shared" si="64"/>
        <v>2433500.5227000001</v>
      </c>
      <c r="Z240" s="53">
        <v>62036332.812399998</v>
      </c>
      <c r="AA240" s="58">
        <f t="shared" si="53"/>
        <v>146562924.84969997</v>
      </c>
    </row>
    <row r="241" spans="1:27" ht="24.9" customHeight="1">
      <c r="A241" s="49"/>
      <c r="B241" s="162" t="s">
        <v>599</v>
      </c>
      <c r="C241" s="163"/>
      <c r="D241" s="54"/>
      <c r="E241" s="54">
        <f>SUM(E228:E240)</f>
        <v>1142036518.3988998</v>
      </c>
      <c r="F241" s="54">
        <f t="shared" ref="F241:L241" si="67">SUM(F228:F240)</f>
        <v>-42524606.649400003</v>
      </c>
      <c r="G241" s="54">
        <f t="shared" si="67"/>
        <v>351512964.37750006</v>
      </c>
      <c r="H241" s="54">
        <f t="shared" si="67"/>
        <v>58618313.694899991</v>
      </c>
      <c r="I241" s="54">
        <f t="shared" si="67"/>
        <v>44806484.483100004</v>
      </c>
      <c r="J241" s="54">
        <f t="shared" si="67"/>
        <v>0</v>
      </c>
      <c r="K241" s="54">
        <f t="shared" si="67"/>
        <v>44806484.483100004</v>
      </c>
      <c r="L241" s="54">
        <f t="shared" si="67"/>
        <v>1154603968.9882998</v>
      </c>
      <c r="M241" s="60">
        <f t="shared" si="66"/>
        <v>2709053643.2932997</v>
      </c>
      <c r="N241" s="57"/>
      <c r="O241" s="156"/>
      <c r="P241" s="59">
        <v>18</v>
      </c>
      <c r="Q241" s="50" t="s">
        <v>115</v>
      </c>
      <c r="R241" s="53" t="s">
        <v>600</v>
      </c>
      <c r="S241" s="53">
        <v>64662298.543700002</v>
      </c>
      <c r="T241" s="53">
        <f t="shared" si="63"/>
        <v>-2734288.17</v>
      </c>
      <c r="U241" s="53">
        <v>19902722.792399999</v>
      </c>
      <c r="V241" s="53">
        <v>4099738.5967999999</v>
      </c>
      <c r="W241" s="53">
        <v>2536950.6401</v>
      </c>
      <c r="X241" s="53">
        <v>0</v>
      </c>
      <c r="Y241" s="53">
        <f t="shared" si="64"/>
        <v>2536950.6401</v>
      </c>
      <c r="Z241" s="53">
        <v>69527721.690699995</v>
      </c>
      <c r="AA241" s="58">
        <f t="shared" si="53"/>
        <v>157995144.09369999</v>
      </c>
    </row>
    <row r="242" spans="1:27" ht="24.9" customHeight="1">
      <c r="A242" s="161">
        <v>12</v>
      </c>
      <c r="B242" s="155" t="s">
        <v>601</v>
      </c>
      <c r="C242" s="49">
        <v>1</v>
      </c>
      <c r="D242" s="53" t="s">
        <v>602</v>
      </c>
      <c r="E242" s="53">
        <v>105076133.2929</v>
      </c>
      <c r="F242" s="53">
        <v>0</v>
      </c>
      <c r="G242" s="53">
        <v>32341893.1917</v>
      </c>
      <c r="H242" s="53">
        <v>6742830.5816000002</v>
      </c>
      <c r="I242" s="53">
        <v>4122540.7946000001</v>
      </c>
      <c r="J242" s="53">
        <f t="shared" ref="J242:J259" si="68">I242/2</f>
        <v>2061270.3973000001</v>
      </c>
      <c r="K242" s="53">
        <f t="shared" ref="K242:K305" si="69">I242-J242</f>
        <v>2061270.3973000001</v>
      </c>
      <c r="L242" s="53">
        <v>107951012.2568</v>
      </c>
      <c r="M242" s="58">
        <f t="shared" si="52"/>
        <v>254173139.72030002</v>
      </c>
      <c r="N242" s="57"/>
      <c r="O242" s="156"/>
      <c r="P242" s="59">
        <v>19</v>
      </c>
      <c r="Q242" s="50" t="s">
        <v>115</v>
      </c>
      <c r="R242" s="53" t="s">
        <v>603</v>
      </c>
      <c r="S242" s="53">
        <v>68522275.041500002</v>
      </c>
      <c r="T242" s="53">
        <f t="shared" si="63"/>
        <v>-2734288.17</v>
      </c>
      <c r="U242" s="53">
        <v>21090803.698199999</v>
      </c>
      <c r="V242" s="53">
        <v>4073261.9745</v>
      </c>
      <c r="W242" s="53">
        <v>2688392.3621</v>
      </c>
      <c r="X242" s="53">
        <v>0</v>
      </c>
      <c r="Y242" s="53">
        <f t="shared" si="64"/>
        <v>2688392.3621</v>
      </c>
      <c r="Z242" s="53">
        <v>69017889.4234</v>
      </c>
      <c r="AA242" s="58">
        <f t="shared" si="53"/>
        <v>162658334.32969999</v>
      </c>
    </row>
    <row r="243" spans="1:27" ht="24.9" customHeight="1">
      <c r="A243" s="161"/>
      <c r="B243" s="156"/>
      <c r="C243" s="49">
        <v>2</v>
      </c>
      <c r="D243" s="53" t="s">
        <v>604</v>
      </c>
      <c r="E243" s="53">
        <v>99799462.225999996</v>
      </c>
      <c r="F243" s="53">
        <v>0</v>
      </c>
      <c r="G243" s="53">
        <v>30717760.9868</v>
      </c>
      <c r="H243" s="53">
        <v>7422338.9868000001</v>
      </c>
      <c r="I243" s="53">
        <v>3915516.6963999998</v>
      </c>
      <c r="J243" s="53">
        <f t="shared" si="68"/>
        <v>1957758.3481999999</v>
      </c>
      <c r="K243" s="53">
        <f t="shared" si="69"/>
        <v>1957758.3481999999</v>
      </c>
      <c r="L243" s="53">
        <v>121035585.7454</v>
      </c>
      <c r="M243" s="58">
        <f t="shared" si="52"/>
        <v>260932906.29319996</v>
      </c>
      <c r="N243" s="57"/>
      <c r="O243" s="156"/>
      <c r="P243" s="59">
        <v>20</v>
      </c>
      <c r="Q243" s="50" t="s">
        <v>115</v>
      </c>
      <c r="R243" s="53" t="s">
        <v>349</v>
      </c>
      <c r="S243" s="53">
        <v>67812917.107099995</v>
      </c>
      <c r="T243" s="53">
        <f t="shared" si="63"/>
        <v>-2734288.17</v>
      </c>
      <c r="U243" s="53">
        <v>20872466.975699998</v>
      </c>
      <c r="V243" s="53">
        <v>4212519.7485999996</v>
      </c>
      <c r="W243" s="53">
        <v>2660561.5225</v>
      </c>
      <c r="X243" s="53">
        <v>0</v>
      </c>
      <c r="Y243" s="53">
        <f t="shared" si="64"/>
        <v>2660561.5225</v>
      </c>
      <c r="Z243" s="53">
        <v>71699428.851300001</v>
      </c>
      <c r="AA243" s="58">
        <f t="shared" si="53"/>
        <v>164523606.0352</v>
      </c>
    </row>
    <row r="244" spans="1:27" ht="24.9" customHeight="1">
      <c r="A244" s="161"/>
      <c r="B244" s="156"/>
      <c r="C244" s="49">
        <v>3</v>
      </c>
      <c r="D244" s="53" t="s">
        <v>605</v>
      </c>
      <c r="E244" s="53">
        <v>66039132.076300003</v>
      </c>
      <c r="F244" s="53">
        <v>0</v>
      </c>
      <c r="G244" s="53">
        <v>20326505.069699999</v>
      </c>
      <c r="H244" s="53">
        <v>5373139.2637</v>
      </c>
      <c r="I244" s="53">
        <v>2590969.1143999998</v>
      </c>
      <c r="J244" s="53">
        <f t="shared" si="68"/>
        <v>1295484.5571999999</v>
      </c>
      <c r="K244" s="53">
        <f t="shared" si="69"/>
        <v>1295484.5571999999</v>
      </c>
      <c r="L244" s="53">
        <v>81576317.595599994</v>
      </c>
      <c r="M244" s="58">
        <f t="shared" si="52"/>
        <v>174610578.5625</v>
      </c>
      <c r="N244" s="57"/>
      <c r="O244" s="156"/>
      <c r="P244" s="59">
        <v>21</v>
      </c>
      <c r="Q244" s="50" t="s">
        <v>115</v>
      </c>
      <c r="R244" s="53" t="s">
        <v>606</v>
      </c>
      <c r="S244" s="53">
        <v>73371020.574200004</v>
      </c>
      <c r="T244" s="53">
        <f t="shared" si="63"/>
        <v>-2734288.17</v>
      </c>
      <c r="U244" s="53">
        <v>22583222.625500001</v>
      </c>
      <c r="V244" s="53">
        <v>4423057.3771000002</v>
      </c>
      <c r="W244" s="53">
        <v>2878627.2960000001</v>
      </c>
      <c r="X244" s="53">
        <v>0</v>
      </c>
      <c r="Y244" s="53">
        <f t="shared" si="64"/>
        <v>2878627.2960000001</v>
      </c>
      <c r="Z244" s="53">
        <v>75753528.919699997</v>
      </c>
      <c r="AA244" s="58">
        <f t="shared" si="53"/>
        <v>176275168.6225</v>
      </c>
    </row>
    <row r="245" spans="1:27" ht="24.9" customHeight="1">
      <c r="A245" s="161"/>
      <c r="B245" s="156"/>
      <c r="C245" s="49">
        <v>4</v>
      </c>
      <c r="D245" s="53" t="s">
        <v>607</v>
      </c>
      <c r="E245" s="53">
        <v>67989232.211400002</v>
      </c>
      <c r="F245" s="53">
        <v>0</v>
      </c>
      <c r="G245" s="53">
        <v>20926735.857700001</v>
      </c>
      <c r="H245" s="53">
        <v>5495747.6014</v>
      </c>
      <c r="I245" s="53">
        <v>2667479.0419999999</v>
      </c>
      <c r="J245" s="53">
        <f t="shared" si="68"/>
        <v>1333739.5209999999</v>
      </c>
      <c r="K245" s="53">
        <f t="shared" si="69"/>
        <v>1333739.5209999999</v>
      </c>
      <c r="L245" s="53">
        <v>83937256.462099999</v>
      </c>
      <c r="M245" s="58">
        <f t="shared" si="52"/>
        <v>179682711.65360001</v>
      </c>
      <c r="N245" s="57"/>
      <c r="O245" s="156"/>
      <c r="P245" s="59">
        <v>22</v>
      </c>
      <c r="Q245" s="50" t="s">
        <v>115</v>
      </c>
      <c r="R245" s="53" t="s">
        <v>608</v>
      </c>
      <c r="S245" s="53">
        <v>66596370.114100002</v>
      </c>
      <c r="T245" s="53">
        <f t="shared" si="63"/>
        <v>-2734288.17</v>
      </c>
      <c r="U245" s="53">
        <v>20498020.070700001</v>
      </c>
      <c r="V245" s="53">
        <v>4069960.04</v>
      </c>
      <c r="W245" s="53">
        <v>2612831.7055000002</v>
      </c>
      <c r="X245" s="53">
        <v>0</v>
      </c>
      <c r="Y245" s="53">
        <f t="shared" si="64"/>
        <v>2612831.7055000002</v>
      </c>
      <c r="Z245" s="53">
        <v>68954307.570199996</v>
      </c>
      <c r="AA245" s="58">
        <f t="shared" si="53"/>
        <v>159997201.33050001</v>
      </c>
    </row>
    <row r="246" spans="1:27" ht="24.9" customHeight="1">
      <c r="A246" s="161"/>
      <c r="B246" s="156"/>
      <c r="C246" s="49">
        <v>5</v>
      </c>
      <c r="D246" s="53" t="s">
        <v>609</v>
      </c>
      <c r="E246" s="53">
        <v>81406560.690799996</v>
      </c>
      <c r="F246" s="53">
        <v>0</v>
      </c>
      <c r="G246" s="53">
        <v>25056520.528999999</v>
      </c>
      <c r="H246" s="53">
        <v>5918316.5904999999</v>
      </c>
      <c r="I246" s="53">
        <v>3193892.4366000001</v>
      </c>
      <c r="J246" s="53">
        <f t="shared" si="68"/>
        <v>1596946.2183000001</v>
      </c>
      <c r="K246" s="53">
        <f t="shared" si="69"/>
        <v>1596946.2183000001</v>
      </c>
      <c r="L246" s="53">
        <v>92074219.818200007</v>
      </c>
      <c r="M246" s="58">
        <f t="shared" si="52"/>
        <v>206052563.8468</v>
      </c>
      <c r="N246" s="57"/>
      <c r="O246" s="156"/>
      <c r="P246" s="59">
        <v>23</v>
      </c>
      <c r="Q246" s="50" t="s">
        <v>115</v>
      </c>
      <c r="R246" s="53" t="s">
        <v>610</v>
      </c>
      <c r="S246" s="53">
        <v>81889582.571700007</v>
      </c>
      <c r="T246" s="53">
        <f t="shared" si="63"/>
        <v>-2734288.17</v>
      </c>
      <c r="U246" s="53">
        <v>25205192.1787</v>
      </c>
      <c r="V246" s="53">
        <v>4840411.4062999999</v>
      </c>
      <c r="W246" s="53">
        <v>3212843.2425000002</v>
      </c>
      <c r="X246" s="53">
        <v>0</v>
      </c>
      <c r="Y246" s="53">
        <f t="shared" si="64"/>
        <v>3212843.2425000002</v>
      </c>
      <c r="Z246" s="53">
        <v>83790073.317100003</v>
      </c>
      <c r="AA246" s="58">
        <f t="shared" si="53"/>
        <v>196203814.54629999</v>
      </c>
    </row>
    <row r="247" spans="1:27" ht="24.9" customHeight="1">
      <c r="A247" s="161"/>
      <c r="B247" s="156"/>
      <c r="C247" s="49">
        <v>6</v>
      </c>
      <c r="D247" s="53" t="s">
        <v>611</v>
      </c>
      <c r="E247" s="53">
        <v>69192633.569299996</v>
      </c>
      <c r="F247" s="53">
        <v>0</v>
      </c>
      <c r="G247" s="53">
        <v>21297136.603999998</v>
      </c>
      <c r="H247" s="53">
        <v>5552491.9560000002</v>
      </c>
      <c r="I247" s="53">
        <v>2714693.1052000001</v>
      </c>
      <c r="J247" s="53">
        <f t="shared" si="68"/>
        <v>1357346.5526000001</v>
      </c>
      <c r="K247" s="53">
        <f t="shared" si="69"/>
        <v>1357346.5526000001</v>
      </c>
      <c r="L247" s="53">
        <v>85029922.3838</v>
      </c>
      <c r="M247" s="58">
        <f t="shared" si="52"/>
        <v>182429531.06569999</v>
      </c>
      <c r="N247" s="57"/>
      <c r="O247" s="156"/>
      <c r="P247" s="59">
        <v>24</v>
      </c>
      <c r="Q247" s="50" t="s">
        <v>115</v>
      </c>
      <c r="R247" s="53" t="s">
        <v>612</v>
      </c>
      <c r="S247" s="53">
        <v>67908042.305800006</v>
      </c>
      <c r="T247" s="53">
        <f t="shared" si="63"/>
        <v>-2734288.17</v>
      </c>
      <c r="U247" s="53">
        <v>20901746.022500001</v>
      </c>
      <c r="V247" s="53">
        <v>4186436.2137000002</v>
      </c>
      <c r="W247" s="53">
        <v>2664293.6499000001</v>
      </c>
      <c r="X247" s="53">
        <v>0</v>
      </c>
      <c r="Y247" s="53">
        <f t="shared" si="64"/>
        <v>2664293.6499000001</v>
      </c>
      <c r="Z247" s="53">
        <v>71197165.852200001</v>
      </c>
      <c r="AA247" s="58">
        <f t="shared" si="53"/>
        <v>164123395.87410003</v>
      </c>
    </row>
    <row r="248" spans="1:27" ht="24.9" customHeight="1">
      <c r="A248" s="161"/>
      <c r="B248" s="156"/>
      <c r="C248" s="49">
        <v>7</v>
      </c>
      <c r="D248" s="53" t="s">
        <v>613</v>
      </c>
      <c r="E248" s="53">
        <v>69256275.772</v>
      </c>
      <c r="F248" s="53">
        <v>0</v>
      </c>
      <c r="G248" s="53">
        <v>21316725.346500002</v>
      </c>
      <c r="H248" s="53">
        <v>5279366.0730999997</v>
      </c>
      <c r="I248" s="53">
        <v>2717190.0336000002</v>
      </c>
      <c r="J248" s="53">
        <f t="shared" si="68"/>
        <v>1358595.0168000001</v>
      </c>
      <c r="K248" s="53">
        <f t="shared" si="69"/>
        <v>1358595.0168000001</v>
      </c>
      <c r="L248" s="53">
        <v>79770626.605900005</v>
      </c>
      <c r="M248" s="58">
        <f t="shared" si="52"/>
        <v>176981588.8143</v>
      </c>
      <c r="N248" s="57"/>
      <c r="O248" s="156"/>
      <c r="P248" s="59">
        <v>25</v>
      </c>
      <c r="Q248" s="50" t="s">
        <v>115</v>
      </c>
      <c r="R248" s="53" t="s">
        <v>614</v>
      </c>
      <c r="S248" s="53">
        <v>89468000.715700001</v>
      </c>
      <c r="T248" s="53">
        <f t="shared" si="63"/>
        <v>-2734288.17</v>
      </c>
      <c r="U248" s="53">
        <v>27537790.291200001</v>
      </c>
      <c r="V248" s="53">
        <v>4340168.3406999996</v>
      </c>
      <c r="W248" s="53">
        <v>3510173.7302000001</v>
      </c>
      <c r="X248" s="53">
        <v>0</v>
      </c>
      <c r="Y248" s="53">
        <f t="shared" si="64"/>
        <v>3510173.7302000001</v>
      </c>
      <c r="Z248" s="53">
        <v>74157422.5572</v>
      </c>
      <c r="AA248" s="58">
        <f t="shared" si="53"/>
        <v>196279267.46499997</v>
      </c>
    </row>
    <row r="249" spans="1:27" ht="24.9" customHeight="1">
      <c r="A249" s="161"/>
      <c r="B249" s="156"/>
      <c r="C249" s="49">
        <v>8</v>
      </c>
      <c r="D249" s="53" t="s">
        <v>615</v>
      </c>
      <c r="E249" s="53">
        <v>80343053.648200005</v>
      </c>
      <c r="F249" s="53">
        <v>0</v>
      </c>
      <c r="G249" s="53">
        <v>24729178.533300001</v>
      </c>
      <c r="H249" s="53">
        <v>5728542.7137000002</v>
      </c>
      <c r="I249" s="53">
        <v>3152166.9654000001</v>
      </c>
      <c r="J249" s="53">
        <f t="shared" si="68"/>
        <v>1576083.4827000001</v>
      </c>
      <c r="K249" s="53">
        <f t="shared" si="69"/>
        <v>1576083.4827000001</v>
      </c>
      <c r="L249" s="53">
        <v>88419945.318700001</v>
      </c>
      <c r="M249" s="58">
        <f t="shared" si="52"/>
        <v>200796803.69660002</v>
      </c>
      <c r="N249" s="57"/>
      <c r="O249" s="156"/>
      <c r="P249" s="59">
        <v>26</v>
      </c>
      <c r="Q249" s="50" t="s">
        <v>115</v>
      </c>
      <c r="R249" s="53" t="s">
        <v>616</v>
      </c>
      <c r="S249" s="53">
        <v>61238760.404799998</v>
      </c>
      <c r="T249" s="53">
        <f t="shared" si="63"/>
        <v>-2734288.17</v>
      </c>
      <c r="U249" s="53">
        <v>18848975.368099999</v>
      </c>
      <c r="V249" s="53">
        <v>3837741.4558999999</v>
      </c>
      <c r="W249" s="53">
        <v>2402632.0731000002</v>
      </c>
      <c r="X249" s="53">
        <v>0</v>
      </c>
      <c r="Y249" s="53">
        <f t="shared" si="64"/>
        <v>2402632.0731000002</v>
      </c>
      <c r="Z249" s="53">
        <v>64482720.306999996</v>
      </c>
      <c r="AA249" s="58">
        <f t="shared" si="53"/>
        <v>148076541.43889999</v>
      </c>
    </row>
    <row r="250" spans="1:27" ht="24.9" customHeight="1">
      <c r="A250" s="161"/>
      <c r="B250" s="156"/>
      <c r="C250" s="49">
        <v>9</v>
      </c>
      <c r="D250" s="53" t="s">
        <v>617</v>
      </c>
      <c r="E250" s="53">
        <v>88427391.949000001</v>
      </c>
      <c r="F250" s="53">
        <v>0</v>
      </c>
      <c r="G250" s="53">
        <v>27217496.266899999</v>
      </c>
      <c r="H250" s="53">
        <v>6179396.5274</v>
      </c>
      <c r="I250" s="53">
        <v>3469346.6464999998</v>
      </c>
      <c r="J250" s="53">
        <f t="shared" si="68"/>
        <v>1734673.3232499999</v>
      </c>
      <c r="K250" s="53">
        <f t="shared" si="69"/>
        <v>1734673.3232499999</v>
      </c>
      <c r="L250" s="53">
        <v>97101559.576100007</v>
      </c>
      <c r="M250" s="58">
        <f t="shared" si="52"/>
        <v>220660517.64265001</v>
      </c>
      <c r="N250" s="57"/>
      <c r="O250" s="156"/>
      <c r="P250" s="59">
        <v>27</v>
      </c>
      <c r="Q250" s="50" t="s">
        <v>115</v>
      </c>
      <c r="R250" s="53" t="s">
        <v>618</v>
      </c>
      <c r="S250" s="53">
        <v>74071200.625499994</v>
      </c>
      <c r="T250" s="53">
        <f t="shared" si="63"/>
        <v>-2734288.17</v>
      </c>
      <c r="U250" s="53">
        <v>22798734.442699999</v>
      </c>
      <c r="V250" s="53">
        <v>4319649.1766999997</v>
      </c>
      <c r="W250" s="53">
        <v>2906098.0521</v>
      </c>
      <c r="X250" s="53">
        <v>0</v>
      </c>
      <c r="Y250" s="53">
        <f t="shared" si="64"/>
        <v>2906098.0521</v>
      </c>
      <c r="Z250" s="53">
        <v>73762306.755099997</v>
      </c>
      <c r="AA250" s="58">
        <f t="shared" si="53"/>
        <v>175123700.88209999</v>
      </c>
    </row>
    <row r="251" spans="1:27" ht="24.9" customHeight="1">
      <c r="A251" s="161"/>
      <c r="B251" s="156"/>
      <c r="C251" s="49">
        <v>10</v>
      </c>
      <c r="D251" s="53" t="s">
        <v>619</v>
      </c>
      <c r="E251" s="53">
        <v>64343903.868699998</v>
      </c>
      <c r="F251" s="53">
        <v>0</v>
      </c>
      <c r="G251" s="53">
        <v>19804722.549699999</v>
      </c>
      <c r="H251" s="53">
        <v>5061543.2242000001</v>
      </c>
      <c r="I251" s="53">
        <v>2524458.7925999998</v>
      </c>
      <c r="J251" s="53">
        <f t="shared" si="68"/>
        <v>1262229.3962999999</v>
      </c>
      <c r="K251" s="53">
        <f t="shared" si="69"/>
        <v>1262229.3962999999</v>
      </c>
      <c r="L251" s="53">
        <v>75576242.766100004</v>
      </c>
      <c r="M251" s="58">
        <f t="shared" si="52"/>
        <v>166048641.80500001</v>
      </c>
      <c r="N251" s="57"/>
      <c r="O251" s="156"/>
      <c r="P251" s="59">
        <v>28</v>
      </c>
      <c r="Q251" s="50" t="s">
        <v>115</v>
      </c>
      <c r="R251" s="53" t="s">
        <v>620</v>
      </c>
      <c r="S251" s="53">
        <v>74308699.182500005</v>
      </c>
      <c r="T251" s="53">
        <f t="shared" si="63"/>
        <v>-2734288.17</v>
      </c>
      <c r="U251" s="53">
        <v>22871835.2766</v>
      </c>
      <c r="V251" s="53">
        <v>4466890.9934</v>
      </c>
      <c r="W251" s="53">
        <v>2915416.0337999999</v>
      </c>
      <c r="X251" s="53">
        <v>0</v>
      </c>
      <c r="Y251" s="53">
        <f t="shared" si="64"/>
        <v>2915416.0337999999</v>
      </c>
      <c r="Z251" s="53">
        <v>76597586.431199998</v>
      </c>
      <c r="AA251" s="58">
        <f t="shared" si="53"/>
        <v>178426139.7475</v>
      </c>
    </row>
    <row r="252" spans="1:27" ht="24.9" customHeight="1">
      <c r="A252" s="161"/>
      <c r="B252" s="156"/>
      <c r="C252" s="49">
        <v>11</v>
      </c>
      <c r="D252" s="53" t="s">
        <v>621</v>
      </c>
      <c r="E252" s="53">
        <v>110406963.1964</v>
      </c>
      <c r="F252" s="53">
        <v>0</v>
      </c>
      <c r="G252" s="53">
        <v>33982695.207999997</v>
      </c>
      <c r="H252" s="53">
        <v>7694940.7531000003</v>
      </c>
      <c r="I252" s="53">
        <v>4331689.7521000002</v>
      </c>
      <c r="J252" s="53">
        <f t="shared" si="68"/>
        <v>2165844.8760500001</v>
      </c>
      <c r="K252" s="53">
        <f t="shared" si="69"/>
        <v>2165844.8760500001</v>
      </c>
      <c r="L252" s="53">
        <v>126284789.1656</v>
      </c>
      <c r="M252" s="58">
        <f t="shared" si="52"/>
        <v>280535233.19914997</v>
      </c>
      <c r="N252" s="57"/>
      <c r="O252" s="156"/>
      <c r="P252" s="59">
        <v>29</v>
      </c>
      <c r="Q252" s="50" t="s">
        <v>115</v>
      </c>
      <c r="R252" s="53" t="s">
        <v>622</v>
      </c>
      <c r="S252" s="53">
        <v>65482727.488200001</v>
      </c>
      <c r="T252" s="53">
        <f t="shared" si="63"/>
        <v>-2734288.17</v>
      </c>
      <c r="U252" s="53">
        <v>20155246.600299999</v>
      </c>
      <c r="V252" s="53">
        <v>4069086.5123999999</v>
      </c>
      <c r="W252" s="53">
        <v>2569139.2226</v>
      </c>
      <c r="X252" s="53">
        <v>0</v>
      </c>
      <c r="Y252" s="53">
        <f t="shared" si="64"/>
        <v>2569139.2226</v>
      </c>
      <c r="Z252" s="53">
        <v>68937486.974099994</v>
      </c>
      <c r="AA252" s="58">
        <f t="shared" si="53"/>
        <v>158479398.62760001</v>
      </c>
    </row>
    <row r="253" spans="1:27" ht="24.9" customHeight="1">
      <c r="A253" s="161"/>
      <c r="B253" s="156"/>
      <c r="C253" s="49">
        <v>12</v>
      </c>
      <c r="D253" s="53" t="s">
        <v>623</v>
      </c>
      <c r="E253" s="53">
        <v>113626330.14120001</v>
      </c>
      <c r="F253" s="53">
        <v>0</v>
      </c>
      <c r="G253" s="53">
        <v>34973599.789300002</v>
      </c>
      <c r="H253" s="53">
        <v>7726082.0129000004</v>
      </c>
      <c r="I253" s="53">
        <v>4457997.8979000002</v>
      </c>
      <c r="J253" s="53">
        <f t="shared" si="68"/>
        <v>2228998.9489500001</v>
      </c>
      <c r="K253" s="53">
        <f t="shared" si="69"/>
        <v>2228998.9489500001</v>
      </c>
      <c r="L253" s="53">
        <v>126884443.41599999</v>
      </c>
      <c r="M253" s="58">
        <f t="shared" si="52"/>
        <v>285439454.30834997</v>
      </c>
      <c r="N253" s="57"/>
      <c r="O253" s="157"/>
      <c r="P253" s="59">
        <v>30</v>
      </c>
      <c r="Q253" s="50" t="s">
        <v>115</v>
      </c>
      <c r="R253" s="53" t="s">
        <v>624</v>
      </c>
      <c r="S253" s="53">
        <v>72854437.177699998</v>
      </c>
      <c r="T253" s="53">
        <f t="shared" si="63"/>
        <v>-2734288.17</v>
      </c>
      <c r="U253" s="53">
        <v>22424220.914000001</v>
      </c>
      <c r="V253" s="53">
        <v>4537445.8197999997</v>
      </c>
      <c r="W253" s="53">
        <v>2858359.7426999998</v>
      </c>
      <c r="X253" s="53">
        <v>0</v>
      </c>
      <c r="Y253" s="53">
        <f t="shared" si="64"/>
        <v>2858359.7426999998</v>
      </c>
      <c r="Z253" s="53">
        <v>77956185.976999998</v>
      </c>
      <c r="AA253" s="58">
        <f t="shared" si="53"/>
        <v>177896361.4612</v>
      </c>
    </row>
    <row r="254" spans="1:27" ht="24.9" customHeight="1">
      <c r="A254" s="161"/>
      <c r="B254" s="156"/>
      <c r="C254" s="49">
        <v>13</v>
      </c>
      <c r="D254" s="53" t="s">
        <v>625</v>
      </c>
      <c r="E254" s="53">
        <v>89061143.574499995</v>
      </c>
      <c r="F254" s="53">
        <v>0</v>
      </c>
      <c r="G254" s="53">
        <v>27412561.7564</v>
      </c>
      <c r="H254" s="53">
        <v>6049310.7933999998</v>
      </c>
      <c r="I254" s="53">
        <v>3494211.1598999999</v>
      </c>
      <c r="J254" s="53">
        <f t="shared" si="68"/>
        <v>1747105.5799499999</v>
      </c>
      <c r="K254" s="53">
        <f t="shared" si="69"/>
        <v>1747105.5799499999</v>
      </c>
      <c r="L254" s="53">
        <v>94596636.407100007</v>
      </c>
      <c r="M254" s="58">
        <f t="shared" si="52"/>
        <v>218866758.11135</v>
      </c>
      <c r="N254" s="57"/>
      <c r="O254" s="49"/>
      <c r="P254" s="163"/>
      <c r="Q254" s="164"/>
      <c r="R254" s="54"/>
      <c r="S254" s="54">
        <f>S224+S225+S226+S227+S228+S229+S230+S231+S232+S233+S234+S235+S236+S237+S238+S239+S240+S241+S242+S243+S244+S245+S246+S247+S248+S249+S250+S251+S252+S253</f>
        <v>2076223854.2917998</v>
      </c>
      <c r="T254" s="54">
        <f t="shared" ref="T254:Z254" si="70">T224+T225+T226+T227+T228+T229+T230+T231+T232+T233+T234+T235+T236+T237+T238+T239+T240+T241+T242+T243+T244+T245+T246+T247+T248+T249+T250+T251+T252+T253</f>
        <v>-82028645.100000039</v>
      </c>
      <c r="U254" s="54">
        <f t="shared" si="70"/>
        <v>639051019.80130005</v>
      </c>
      <c r="V254" s="54">
        <f t="shared" si="70"/>
        <v>124965937.25230001</v>
      </c>
      <c r="W254" s="54">
        <f t="shared" si="70"/>
        <v>81458246.2227</v>
      </c>
      <c r="X254" s="54">
        <f t="shared" si="70"/>
        <v>0</v>
      </c>
      <c r="Y254" s="54">
        <f t="shared" si="70"/>
        <v>81458246.2227</v>
      </c>
      <c r="Z254" s="54">
        <f t="shared" si="70"/>
        <v>2123838628.6059</v>
      </c>
      <c r="AA254" s="60">
        <f t="shared" ref="AA254" si="71">S254+T254+U254+V254+Y254+Z254</f>
        <v>4963509041.0739994</v>
      </c>
    </row>
    <row r="255" spans="1:27" ht="24.9" customHeight="1">
      <c r="A255" s="161"/>
      <c r="B255" s="156"/>
      <c r="C255" s="49">
        <v>14</v>
      </c>
      <c r="D255" s="53" t="s">
        <v>626</v>
      </c>
      <c r="E255" s="53">
        <v>84935404.933699995</v>
      </c>
      <c r="F255" s="53">
        <v>0</v>
      </c>
      <c r="G255" s="53">
        <v>26142680.6305</v>
      </c>
      <c r="H255" s="53">
        <v>5797140.8382000001</v>
      </c>
      <c r="I255" s="53">
        <v>3332342.5669</v>
      </c>
      <c r="J255" s="53">
        <f t="shared" si="68"/>
        <v>1666171.28345</v>
      </c>
      <c r="K255" s="53">
        <f t="shared" si="69"/>
        <v>1666171.28345</v>
      </c>
      <c r="L255" s="53">
        <v>89740866.729300007</v>
      </c>
      <c r="M255" s="58">
        <f t="shared" si="52"/>
        <v>208282264.41514999</v>
      </c>
      <c r="N255" s="57"/>
      <c r="O255" s="155">
        <v>30</v>
      </c>
      <c r="P255" s="59">
        <v>1</v>
      </c>
      <c r="Q255" s="50" t="s">
        <v>116</v>
      </c>
      <c r="R255" s="53" t="s">
        <v>627</v>
      </c>
      <c r="S255" s="53">
        <v>71702616.112900004</v>
      </c>
      <c r="T255" s="53">
        <f>-2536017.62</f>
        <v>-2536017.62</v>
      </c>
      <c r="U255" s="53">
        <v>22069696.316500001</v>
      </c>
      <c r="V255" s="53">
        <v>4920948.0343000004</v>
      </c>
      <c r="W255" s="53">
        <v>2813169.3728999998</v>
      </c>
      <c r="X255" s="53">
        <v>0</v>
      </c>
      <c r="Y255" s="53">
        <f>W255-X255</f>
        <v>2813169.3728999998</v>
      </c>
      <c r="Z255" s="53">
        <v>110438245.16760001</v>
      </c>
      <c r="AA255" s="58">
        <f t="shared" si="53"/>
        <v>209408657.38419998</v>
      </c>
    </row>
    <row r="256" spans="1:27" ht="24.9" customHeight="1">
      <c r="A256" s="161"/>
      <c r="B256" s="156"/>
      <c r="C256" s="49">
        <v>15</v>
      </c>
      <c r="D256" s="53" t="s">
        <v>628</v>
      </c>
      <c r="E256" s="53">
        <v>92700005.985400006</v>
      </c>
      <c r="F256" s="53">
        <v>0</v>
      </c>
      <c r="G256" s="53">
        <v>28532584.883900002</v>
      </c>
      <c r="H256" s="53">
        <v>5635599.3743000003</v>
      </c>
      <c r="I256" s="53">
        <v>3636977.7261000001</v>
      </c>
      <c r="J256" s="53">
        <f t="shared" si="68"/>
        <v>1818488.86305</v>
      </c>
      <c r="K256" s="53">
        <f t="shared" si="69"/>
        <v>1818488.86305</v>
      </c>
      <c r="L256" s="53">
        <v>86630233.895300001</v>
      </c>
      <c r="M256" s="58">
        <f t="shared" si="52"/>
        <v>215316913.00195003</v>
      </c>
      <c r="N256" s="57"/>
      <c r="O256" s="156"/>
      <c r="P256" s="59">
        <v>2</v>
      </c>
      <c r="Q256" s="50" t="s">
        <v>116</v>
      </c>
      <c r="R256" s="53" t="s">
        <v>629</v>
      </c>
      <c r="S256" s="53">
        <v>83268127.5995</v>
      </c>
      <c r="T256" s="53">
        <f t="shared" ref="T256:T287" si="72">-2536017.62</f>
        <v>-2536017.62</v>
      </c>
      <c r="U256" s="53">
        <v>25629501.2454</v>
      </c>
      <c r="V256" s="53">
        <v>5595189.0679000001</v>
      </c>
      <c r="W256" s="53">
        <v>3266928.8654</v>
      </c>
      <c r="X256" s="53">
        <v>0</v>
      </c>
      <c r="Y256" s="53">
        <f t="shared" ref="Y256:Y287" si="73">W256-X256</f>
        <v>3266928.8654</v>
      </c>
      <c r="Z256" s="53">
        <v>123421390.46170001</v>
      </c>
      <c r="AA256" s="58">
        <f t="shared" si="53"/>
        <v>238645119.61989999</v>
      </c>
    </row>
    <row r="257" spans="1:27" ht="24.9" customHeight="1">
      <c r="A257" s="161"/>
      <c r="B257" s="156"/>
      <c r="C257" s="49">
        <v>16</v>
      </c>
      <c r="D257" s="53" t="s">
        <v>630</v>
      </c>
      <c r="E257" s="53">
        <v>81317162.170000002</v>
      </c>
      <c r="F257" s="53">
        <v>0</v>
      </c>
      <c r="G257" s="53">
        <v>25029004.124400001</v>
      </c>
      <c r="H257" s="53">
        <v>5801822.9463</v>
      </c>
      <c r="I257" s="53">
        <v>3190384.9887999999</v>
      </c>
      <c r="J257" s="53">
        <f t="shared" si="68"/>
        <v>1595192.4944</v>
      </c>
      <c r="K257" s="53">
        <f t="shared" si="69"/>
        <v>1595192.4944</v>
      </c>
      <c r="L257" s="53">
        <v>89831025.124300003</v>
      </c>
      <c r="M257" s="58">
        <f t="shared" si="52"/>
        <v>203574206.8594</v>
      </c>
      <c r="N257" s="57"/>
      <c r="O257" s="156"/>
      <c r="P257" s="59">
        <v>3</v>
      </c>
      <c r="Q257" s="50" t="s">
        <v>116</v>
      </c>
      <c r="R257" s="53" t="s">
        <v>631</v>
      </c>
      <c r="S257" s="53">
        <v>82944153.738700002</v>
      </c>
      <c r="T257" s="53">
        <f t="shared" si="72"/>
        <v>-2536017.62</v>
      </c>
      <c r="U257" s="53">
        <v>25529783.758099999</v>
      </c>
      <c r="V257" s="53">
        <v>5231303.6646999996</v>
      </c>
      <c r="W257" s="53">
        <v>3254218.1249000002</v>
      </c>
      <c r="X257" s="53">
        <v>0</v>
      </c>
      <c r="Y257" s="53">
        <f t="shared" si="73"/>
        <v>3254218.1249000002</v>
      </c>
      <c r="Z257" s="53">
        <v>116414434.7506</v>
      </c>
      <c r="AA257" s="58">
        <f t="shared" si="53"/>
        <v>230837876.417</v>
      </c>
    </row>
    <row r="258" spans="1:27" ht="24.9" customHeight="1">
      <c r="A258" s="161"/>
      <c r="B258" s="156"/>
      <c r="C258" s="49">
        <v>17</v>
      </c>
      <c r="D258" s="53" t="s">
        <v>632</v>
      </c>
      <c r="E258" s="53">
        <v>66691114.803999998</v>
      </c>
      <c r="F258" s="53">
        <v>0</v>
      </c>
      <c r="G258" s="53">
        <v>20527181.9987</v>
      </c>
      <c r="H258" s="53">
        <v>5303938.4051999999</v>
      </c>
      <c r="I258" s="53">
        <v>2616548.9040999999</v>
      </c>
      <c r="J258" s="53">
        <f t="shared" si="68"/>
        <v>1308274.45205</v>
      </c>
      <c r="K258" s="53">
        <f t="shared" si="69"/>
        <v>1308274.45205</v>
      </c>
      <c r="L258" s="53">
        <v>80243789.973800004</v>
      </c>
      <c r="M258" s="58">
        <f t="shared" si="52"/>
        <v>174074299.63375002</v>
      </c>
      <c r="N258" s="57"/>
      <c r="O258" s="156"/>
      <c r="P258" s="59">
        <v>4</v>
      </c>
      <c r="Q258" s="50" t="s">
        <v>116</v>
      </c>
      <c r="R258" s="53" t="s">
        <v>633</v>
      </c>
      <c r="S258" s="53">
        <v>88864901.897300005</v>
      </c>
      <c r="T258" s="53">
        <f t="shared" si="72"/>
        <v>-2536017.62</v>
      </c>
      <c r="U258" s="53">
        <v>27352159.5779</v>
      </c>
      <c r="V258" s="53">
        <v>4716708.5400999999</v>
      </c>
      <c r="W258" s="53">
        <v>3486511.8442000002</v>
      </c>
      <c r="X258" s="53">
        <v>0</v>
      </c>
      <c r="Y258" s="53">
        <f t="shared" si="73"/>
        <v>3486511.8442000002</v>
      </c>
      <c r="Z258" s="53">
        <v>106505421.5969</v>
      </c>
      <c r="AA258" s="58">
        <f t="shared" si="53"/>
        <v>228389685.83639997</v>
      </c>
    </row>
    <row r="259" spans="1:27" ht="24.9" customHeight="1">
      <c r="A259" s="161"/>
      <c r="B259" s="157"/>
      <c r="C259" s="49">
        <v>18</v>
      </c>
      <c r="D259" s="53" t="s">
        <v>634</v>
      </c>
      <c r="E259" s="53">
        <v>82990364.1602</v>
      </c>
      <c r="F259" s="53">
        <v>0</v>
      </c>
      <c r="G259" s="53">
        <v>25544007.088</v>
      </c>
      <c r="H259" s="53">
        <v>5508562.2516000001</v>
      </c>
      <c r="I259" s="53">
        <v>3256031.1373999999</v>
      </c>
      <c r="J259" s="53">
        <f t="shared" si="68"/>
        <v>1628015.5686999999</v>
      </c>
      <c r="K259" s="53">
        <f t="shared" si="69"/>
        <v>1628015.5686999999</v>
      </c>
      <c r="L259" s="53">
        <v>84184014.606700003</v>
      </c>
      <c r="M259" s="58">
        <f t="shared" si="52"/>
        <v>199854963.67519999</v>
      </c>
      <c r="N259" s="57"/>
      <c r="O259" s="156"/>
      <c r="P259" s="59">
        <v>5</v>
      </c>
      <c r="Q259" s="50" t="s">
        <v>116</v>
      </c>
      <c r="R259" s="53" t="s">
        <v>635</v>
      </c>
      <c r="S259" s="53">
        <v>90162357.5088</v>
      </c>
      <c r="T259" s="53">
        <f t="shared" si="72"/>
        <v>-2536017.62</v>
      </c>
      <c r="U259" s="53">
        <v>27751509.739500001</v>
      </c>
      <c r="V259" s="53">
        <v>6208527.7554000001</v>
      </c>
      <c r="W259" s="53">
        <v>3537416.0175000001</v>
      </c>
      <c r="X259" s="53">
        <v>0</v>
      </c>
      <c r="Y259" s="53">
        <f t="shared" si="73"/>
        <v>3537416.0175000001</v>
      </c>
      <c r="Z259" s="53">
        <v>135231803.79679999</v>
      </c>
      <c r="AA259" s="58">
        <f t="shared" si="53"/>
        <v>260355597.19799998</v>
      </c>
    </row>
    <row r="260" spans="1:27" ht="24.9" customHeight="1">
      <c r="A260" s="49"/>
      <c r="B260" s="162" t="s">
        <v>601</v>
      </c>
      <c r="C260" s="163"/>
      <c r="D260" s="54"/>
      <c r="E260" s="54">
        <f>SUM(E242:E259)</f>
        <v>1513602268.27</v>
      </c>
      <c r="F260" s="54">
        <f t="shared" ref="F260:L260" si="74">SUM(F242:F259)</f>
        <v>0</v>
      </c>
      <c r="G260" s="54">
        <f t="shared" si="74"/>
        <v>465878990.41450006</v>
      </c>
      <c r="H260" s="54">
        <f t="shared" si="74"/>
        <v>108271110.89340001</v>
      </c>
      <c r="I260" s="54">
        <f t="shared" si="74"/>
        <v>59384437.760499991</v>
      </c>
      <c r="J260" s="54">
        <f t="shared" si="74"/>
        <v>29692218.880249996</v>
      </c>
      <c r="K260" s="54">
        <f t="shared" si="74"/>
        <v>29692218.880249996</v>
      </c>
      <c r="L260" s="54">
        <f t="shared" si="74"/>
        <v>1690868487.8467999</v>
      </c>
      <c r="M260" s="60">
        <f t="shared" si="52"/>
        <v>3808313076.3049498</v>
      </c>
      <c r="N260" s="57"/>
      <c r="O260" s="156"/>
      <c r="P260" s="59">
        <v>6</v>
      </c>
      <c r="Q260" s="50" t="s">
        <v>116</v>
      </c>
      <c r="R260" s="53" t="s">
        <v>636</v>
      </c>
      <c r="S260" s="53">
        <v>92668550.841700003</v>
      </c>
      <c r="T260" s="53">
        <f t="shared" si="72"/>
        <v>-2536017.62</v>
      </c>
      <c r="U260" s="53">
        <v>28522903.1525</v>
      </c>
      <c r="V260" s="53">
        <v>6428848.8931999998</v>
      </c>
      <c r="W260" s="53">
        <v>3635743.6198999998</v>
      </c>
      <c r="X260" s="53">
        <v>0</v>
      </c>
      <c r="Y260" s="53">
        <f t="shared" si="73"/>
        <v>3635743.6198999998</v>
      </c>
      <c r="Z260" s="53">
        <v>139474294.54139999</v>
      </c>
      <c r="AA260" s="58">
        <f t="shared" si="53"/>
        <v>268194323.42869997</v>
      </c>
    </row>
    <row r="261" spans="1:27" ht="24.9" customHeight="1">
      <c r="A261" s="161">
        <v>13</v>
      </c>
      <c r="B261" s="155" t="s">
        <v>637</v>
      </c>
      <c r="C261" s="49">
        <v>1</v>
      </c>
      <c r="D261" s="53" t="s">
        <v>638</v>
      </c>
      <c r="E261" s="53">
        <v>97515443.770699993</v>
      </c>
      <c r="F261" s="53">
        <v>0</v>
      </c>
      <c r="G261" s="53">
        <v>30014751.857900001</v>
      </c>
      <c r="H261" s="53">
        <v>5845087.6809999999</v>
      </c>
      <c r="I261" s="53">
        <v>3825905.8687999998</v>
      </c>
      <c r="J261" s="53">
        <v>0</v>
      </c>
      <c r="K261" s="53">
        <f t="shared" si="69"/>
        <v>3825905.8687999998</v>
      </c>
      <c r="L261" s="53">
        <v>104974959.502</v>
      </c>
      <c r="M261" s="58">
        <f t="shared" si="52"/>
        <v>242176148.68040001</v>
      </c>
      <c r="N261" s="57"/>
      <c r="O261" s="156"/>
      <c r="P261" s="59">
        <v>7</v>
      </c>
      <c r="Q261" s="50" t="s">
        <v>116</v>
      </c>
      <c r="R261" s="53" t="s">
        <v>639</v>
      </c>
      <c r="S261" s="53">
        <v>100465714.37710001</v>
      </c>
      <c r="T261" s="53">
        <f t="shared" si="72"/>
        <v>-2536017.62</v>
      </c>
      <c r="U261" s="53">
        <v>30922829.970899999</v>
      </c>
      <c r="V261" s="53">
        <v>6635036.3541000001</v>
      </c>
      <c r="W261" s="53">
        <v>3941656.3303999999</v>
      </c>
      <c r="X261" s="53">
        <v>0</v>
      </c>
      <c r="Y261" s="53">
        <f t="shared" si="73"/>
        <v>3941656.3303999999</v>
      </c>
      <c r="Z261" s="53">
        <v>143444628.04120001</v>
      </c>
      <c r="AA261" s="58">
        <f t="shared" si="53"/>
        <v>282873847.45370001</v>
      </c>
    </row>
    <row r="262" spans="1:27" ht="24.9" customHeight="1">
      <c r="A262" s="161"/>
      <c r="B262" s="156"/>
      <c r="C262" s="49">
        <v>2</v>
      </c>
      <c r="D262" s="53" t="s">
        <v>640</v>
      </c>
      <c r="E262" s="53">
        <v>74202663.247799993</v>
      </c>
      <c r="F262" s="53">
        <v>0</v>
      </c>
      <c r="G262" s="53">
        <v>22839197.9615</v>
      </c>
      <c r="H262" s="53">
        <v>4443704.7807999998</v>
      </c>
      <c r="I262" s="53">
        <v>2911255.8361999998</v>
      </c>
      <c r="J262" s="53">
        <v>0</v>
      </c>
      <c r="K262" s="53">
        <f t="shared" si="69"/>
        <v>2911255.8361999998</v>
      </c>
      <c r="L262" s="53">
        <v>77990013.614899993</v>
      </c>
      <c r="M262" s="58">
        <f t="shared" si="52"/>
        <v>182386835.44119999</v>
      </c>
      <c r="N262" s="57"/>
      <c r="O262" s="156"/>
      <c r="P262" s="59">
        <v>8</v>
      </c>
      <c r="Q262" s="50" t="s">
        <v>116</v>
      </c>
      <c r="R262" s="53" t="s">
        <v>641</v>
      </c>
      <c r="S262" s="53">
        <v>73939078.817900002</v>
      </c>
      <c r="T262" s="53">
        <f t="shared" si="72"/>
        <v>-2536017.62</v>
      </c>
      <c r="U262" s="53">
        <v>22758068.030099999</v>
      </c>
      <c r="V262" s="53">
        <v>5083957.0247</v>
      </c>
      <c r="W262" s="53">
        <v>2900914.4054</v>
      </c>
      <c r="X262" s="53">
        <v>0</v>
      </c>
      <c r="Y262" s="53">
        <f t="shared" si="73"/>
        <v>2900914.4054</v>
      </c>
      <c r="Z262" s="53">
        <v>113577136.603</v>
      </c>
      <c r="AA262" s="58">
        <f t="shared" si="53"/>
        <v>215723137.26109999</v>
      </c>
    </row>
    <row r="263" spans="1:27" ht="24.9" customHeight="1">
      <c r="A263" s="161"/>
      <c r="B263" s="156"/>
      <c r="C263" s="49">
        <v>3</v>
      </c>
      <c r="D263" s="53" t="s">
        <v>642</v>
      </c>
      <c r="E263" s="53">
        <v>70751196.074399993</v>
      </c>
      <c r="F263" s="53">
        <v>0</v>
      </c>
      <c r="G263" s="53">
        <v>21776854.1239</v>
      </c>
      <c r="H263" s="53">
        <v>3908651.6392000001</v>
      </c>
      <c r="I263" s="53">
        <v>2775841.5059000002</v>
      </c>
      <c r="J263" s="53">
        <v>0</v>
      </c>
      <c r="K263" s="53">
        <f t="shared" si="69"/>
        <v>2775841.5059000002</v>
      </c>
      <c r="L263" s="53">
        <v>67687062.100899994</v>
      </c>
      <c r="M263" s="58">
        <f t="shared" si="52"/>
        <v>166899605.4443</v>
      </c>
      <c r="N263" s="57"/>
      <c r="O263" s="156"/>
      <c r="P263" s="59">
        <v>9</v>
      </c>
      <c r="Q263" s="50" t="s">
        <v>116</v>
      </c>
      <c r="R263" s="53" t="s">
        <v>643</v>
      </c>
      <c r="S263" s="53">
        <v>87750082.418500006</v>
      </c>
      <c r="T263" s="53">
        <f t="shared" si="72"/>
        <v>-2536017.62</v>
      </c>
      <c r="U263" s="53">
        <v>27009023.8783</v>
      </c>
      <c r="V263" s="53">
        <v>6072895.1207999997</v>
      </c>
      <c r="W263" s="53">
        <v>3442773.1889</v>
      </c>
      <c r="X263" s="53">
        <v>0</v>
      </c>
      <c r="Y263" s="53">
        <f t="shared" si="73"/>
        <v>3442773.1889</v>
      </c>
      <c r="Z263" s="53">
        <v>132620069.8427</v>
      </c>
      <c r="AA263" s="58">
        <f t="shared" si="53"/>
        <v>254358826.8292</v>
      </c>
    </row>
    <row r="264" spans="1:27" ht="24.9" customHeight="1">
      <c r="A264" s="161"/>
      <c r="B264" s="156"/>
      <c r="C264" s="49">
        <v>4</v>
      </c>
      <c r="D264" s="53" t="s">
        <v>644</v>
      </c>
      <c r="E264" s="53">
        <v>73054450.935399994</v>
      </c>
      <c r="F264" s="53">
        <v>0</v>
      </c>
      <c r="G264" s="53">
        <v>22485784.1195</v>
      </c>
      <c r="H264" s="53">
        <v>4354273.0225</v>
      </c>
      <c r="I264" s="53">
        <v>2866207.0517000002</v>
      </c>
      <c r="J264" s="53">
        <v>0</v>
      </c>
      <c r="K264" s="53">
        <f t="shared" si="69"/>
        <v>2866207.0517000002</v>
      </c>
      <c r="L264" s="53">
        <v>76267920.9877</v>
      </c>
      <c r="M264" s="58">
        <f t="shared" ref="M264:M277" si="75">E264+F264+G264+H264+K264+L264</f>
        <v>179028636.11679998</v>
      </c>
      <c r="N264" s="57"/>
      <c r="O264" s="156"/>
      <c r="P264" s="59">
        <v>10</v>
      </c>
      <c r="Q264" s="50" t="s">
        <v>116</v>
      </c>
      <c r="R264" s="53" t="s">
        <v>645</v>
      </c>
      <c r="S264" s="53">
        <v>91870303.988499999</v>
      </c>
      <c r="T264" s="53">
        <f t="shared" si="72"/>
        <v>-2536017.62</v>
      </c>
      <c r="U264" s="53">
        <v>28277206.8783</v>
      </c>
      <c r="V264" s="53">
        <v>6217367.8548999997</v>
      </c>
      <c r="W264" s="53">
        <v>3604425.3259999999</v>
      </c>
      <c r="X264" s="53">
        <v>0</v>
      </c>
      <c r="Y264" s="53">
        <f t="shared" si="73"/>
        <v>3604425.3259999999</v>
      </c>
      <c r="Z264" s="53">
        <v>135402028.22920001</v>
      </c>
      <c r="AA264" s="58">
        <f t="shared" ref="AA264:AA327" si="76">S264+T264+U264+V264+Y264+Z264</f>
        <v>262835314.65689999</v>
      </c>
    </row>
    <row r="265" spans="1:27" ht="24.9" customHeight="1">
      <c r="A265" s="161"/>
      <c r="B265" s="156"/>
      <c r="C265" s="49">
        <v>5</v>
      </c>
      <c r="D265" s="53" t="s">
        <v>646</v>
      </c>
      <c r="E265" s="53">
        <v>77378899.728499994</v>
      </c>
      <c r="F265" s="53">
        <v>0</v>
      </c>
      <c r="G265" s="53">
        <v>23816827.208000001</v>
      </c>
      <c r="H265" s="53">
        <v>4592938.2405000003</v>
      </c>
      <c r="I265" s="53">
        <v>3035871.8081</v>
      </c>
      <c r="J265" s="53">
        <v>0</v>
      </c>
      <c r="K265" s="53">
        <f t="shared" si="69"/>
        <v>3035871.8081</v>
      </c>
      <c r="L265" s="53">
        <v>80863644.25</v>
      </c>
      <c r="M265" s="58">
        <f t="shared" si="75"/>
        <v>189688181.2351</v>
      </c>
      <c r="N265" s="57"/>
      <c r="O265" s="156"/>
      <c r="P265" s="59">
        <v>11</v>
      </c>
      <c r="Q265" s="50" t="s">
        <v>116</v>
      </c>
      <c r="R265" s="53" t="s">
        <v>647</v>
      </c>
      <c r="S265" s="53">
        <v>66443891.6985</v>
      </c>
      <c r="T265" s="53">
        <f t="shared" si="72"/>
        <v>-2536017.62</v>
      </c>
      <c r="U265" s="53">
        <v>20451087.9989</v>
      </c>
      <c r="V265" s="53">
        <v>4648459.8266000003</v>
      </c>
      <c r="W265" s="53">
        <v>2606849.3909999998</v>
      </c>
      <c r="X265" s="53">
        <v>0</v>
      </c>
      <c r="Y265" s="53">
        <f t="shared" si="73"/>
        <v>2606849.3909999998</v>
      </c>
      <c r="Z265" s="53">
        <v>105191228.42479999</v>
      </c>
      <c r="AA265" s="58">
        <f t="shared" si="76"/>
        <v>196805499.7198</v>
      </c>
    </row>
    <row r="266" spans="1:27" ht="24.9" customHeight="1">
      <c r="A266" s="161"/>
      <c r="B266" s="156"/>
      <c r="C266" s="49">
        <v>6</v>
      </c>
      <c r="D266" s="53" t="s">
        <v>648</v>
      </c>
      <c r="E266" s="53">
        <v>78880689.881400004</v>
      </c>
      <c r="F266" s="53">
        <v>0</v>
      </c>
      <c r="G266" s="53">
        <v>24279070.489999998</v>
      </c>
      <c r="H266" s="53">
        <v>4720604.3031000001</v>
      </c>
      <c r="I266" s="53">
        <v>3094792.8111</v>
      </c>
      <c r="J266" s="53">
        <v>0</v>
      </c>
      <c r="K266" s="53">
        <f t="shared" si="69"/>
        <v>3094792.8111</v>
      </c>
      <c r="L266" s="53">
        <v>83321974.367799997</v>
      </c>
      <c r="M266" s="58">
        <f t="shared" si="75"/>
        <v>194297131.85339999</v>
      </c>
      <c r="N266" s="57"/>
      <c r="O266" s="156"/>
      <c r="P266" s="59">
        <v>12</v>
      </c>
      <c r="Q266" s="50" t="s">
        <v>116</v>
      </c>
      <c r="R266" s="53" t="s">
        <v>649</v>
      </c>
      <c r="S266" s="53">
        <v>69293031.940799996</v>
      </c>
      <c r="T266" s="53">
        <f t="shared" si="72"/>
        <v>-2536017.62</v>
      </c>
      <c r="U266" s="53">
        <v>21328038.706099998</v>
      </c>
      <c r="V266" s="53">
        <v>4631976.3602999998</v>
      </c>
      <c r="W266" s="53">
        <v>2718632.1194000002</v>
      </c>
      <c r="X266" s="53">
        <v>0</v>
      </c>
      <c r="Y266" s="53">
        <f t="shared" si="73"/>
        <v>2718632.1194000002</v>
      </c>
      <c r="Z266" s="53">
        <v>104873823.7767</v>
      </c>
      <c r="AA266" s="58">
        <f t="shared" si="76"/>
        <v>200309485.28329998</v>
      </c>
    </row>
    <row r="267" spans="1:27" ht="24.9" customHeight="1">
      <c r="A267" s="161"/>
      <c r="B267" s="156"/>
      <c r="C267" s="49">
        <v>7</v>
      </c>
      <c r="D267" s="53" t="s">
        <v>650</v>
      </c>
      <c r="E267" s="53">
        <v>64998178.275300004</v>
      </c>
      <c r="F267" s="53">
        <v>0</v>
      </c>
      <c r="G267" s="53">
        <v>20006104.845699999</v>
      </c>
      <c r="H267" s="53">
        <v>3969300.6623</v>
      </c>
      <c r="I267" s="53">
        <v>2550128.4937</v>
      </c>
      <c r="J267" s="53">
        <v>0</v>
      </c>
      <c r="K267" s="53">
        <f t="shared" si="69"/>
        <v>2550128.4937</v>
      </c>
      <c r="L267" s="53">
        <v>68854916.087099999</v>
      </c>
      <c r="M267" s="58">
        <f t="shared" si="75"/>
        <v>160378628.36410001</v>
      </c>
      <c r="N267" s="57"/>
      <c r="O267" s="156"/>
      <c r="P267" s="59">
        <v>13</v>
      </c>
      <c r="Q267" s="50" t="s">
        <v>116</v>
      </c>
      <c r="R267" s="53" t="s">
        <v>651</v>
      </c>
      <c r="S267" s="53">
        <v>67928179.831499994</v>
      </c>
      <c r="T267" s="53">
        <f t="shared" si="72"/>
        <v>-2536017.62</v>
      </c>
      <c r="U267" s="53">
        <v>20907944.249299999</v>
      </c>
      <c r="V267" s="53">
        <v>4650923.1744999997</v>
      </c>
      <c r="W267" s="53">
        <v>2665083.7223999999</v>
      </c>
      <c r="X267" s="53">
        <v>0</v>
      </c>
      <c r="Y267" s="53">
        <f t="shared" si="73"/>
        <v>2665083.7223999999</v>
      </c>
      <c r="Z267" s="53">
        <v>105238662.50579999</v>
      </c>
      <c r="AA267" s="58">
        <f t="shared" si="76"/>
        <v>198854775.8635</v>
      </c>
    </row>
    <row r="268" spans="1:27" ht="24.9" customHeight="1">
      <c r="A268" s="161"/>
      <c r="B268" s="156"/>
      <c r="C268" s="49">
        <v>8</v>
      </c>
      <c r="D268" s="53" t="s">
        <v>652</v>
      </c>
      <c r="E268" s="53">
        <v>80072556.026700005</v>
      </c>
      <c r="F268" s="53">
        <v>0</v>
      </c>
      <c r="G268" s="53">
        <v>24645920.757199999</v>
      </c>
      <c r="H268" s="53">
        <v>4539102.7329000002</v>
      </c>
      <c r="I268" s="53">
        <v>3141554.3034999999</v>
      </c>
      <c r="J268" s="53">
        <v>0</v>
      </c>
      <c r="K268" s="53">
        <f t="shared" si="69"/>
        <v>3141554.3034999999</v>
      </c>
      <c r="L268" s="53">
        <v>79826990.913299993</v>
      </c>
      <c r="M268" s="58">
        <f t="shared" si="75"/>
        <v>192226124.73359999</v>
      </c>
      <c r="N268" s="57"/>
      <c r="O268" s="156"/>
      <c r="P268" s="59">
        <v>14</v>
      </c>
      <c r="Q268" s="50" t="s">
        <v>116</v>
      </c>
      <c r="R268" s="53" t="s">
        <v>653</v>
      </c>
      <c r="S268" s="53">
        <v>100891277.38070001</v>
      </c>
      <c r="T268" s="53">
        <f t="shared" si="72"/>
        <v>-2536017.62</v>
      </c>
      <c r="U268" s="53">
        <v>31053816.073800001</v>
      </c>
      <c r="V268" s="53">
        <v>6177334.0838000001</v>
      </c>
      <c r="W268" s="53">
        <v>3958352.8036000002</v>
      </c>
      <c r="X268" s="53">
        <v>0</v>
      </c>
      <c r="Y268" s="53">
        <f t="shared" si="73"/>
        <v>3958352.8036000002</v>
      </c>
      <c r="Z268" s="53">
        <v>134631140.31060001</v>
      </c>
      <c r="AA268" s="58">
        <f t="shared" si="76"/>
        <v>274175903.03250003</v>
      </c>
    </row>
    <row r="269" spans="1:27" ht="24.9" customHeight="1">
      <c r="A269" s="161"/>
      <c r="B269" s="156"/>
      <c r="C269" s="49">
        <v>9</v>
      </c>
      <c r="D269" s="53" t="s">
        <v>654</v>
      </c>
      <c r="E269" s="53">
        <v>85674452.223199993</v>
      </c>
      <c r="F269" s="53">
        <v>0</v>
      </c>
      <c r="G269" s="53">
        <v>26370155.583700001</v>
      </c>
      <c r="H269" s="53">
        <v>5083231.8265000004</v>
      </c>
      <c r="I269" s="53">
        <v>3361338.2341999998</v>
      </c>
      <c r="J269" s="53">
        <v>0</v>
      </c>
      <c r="K269" s="53">
        <f t="shared" si="69"/>
        <v>3361338.2341999998</v>
      </c>
      <c r="L269" s="53">
        <v>90304708.420599997</v>
      </c>
      <c r="M269" s="58">
        <f t="shared" si="75"/>
        <v>210793886.28819999</v>
      </c>
      <c r="N269" s="57"/>
      <c r="O269" s="156"/>
      <c r="P269" s="59">
        <v>15</v>
      </c>
      <c r="Q269" s="50" t="s">
        <v>116</v>
      </c>
      <c r="R269" s="53" t="s">
        <v>655</v>
      </c>
      <c r="S269" s="53">
        <v>68798425.627299994</v>
      </c>
      <c r="T269" s="53">
        <f t="shared" si="72"/>
        <v>-2536017.62</v>
      </c>
      <c r="U269" s="53">
        <v>21175801.427700002</v>
      </c>
      <c r="V269" s="53">
        <v>4781646.5838000001</v>
      </c>
      <c r="W269" s="53">
        <v>2699226.8116000001</v>
      </c>
      <c r="X269" s="53">
        <v>0</v>
      </c>
      <c r="Y269" s="53">
        <f t="shared" si="73"/>
        <v>2699226.8116000001</v>
      </c>
      <c r="Z269" s="53">
        <v>107755864.70990001</v>
      </c>
      <c r="AA269" s="58">
        <f t="shared" si="76"/>
        <v>202674947.54030001</v>
      </c>
    </row>
    <row r="270" spans="1:27" ht="24.9" customHeight="1">
      <c r="A270" s="161"/>
      <c r="B270" s="156"/>
      <c r="C270" s="49">
        <v>10</v>
      </c>
      <c r="D270" s="53" t="s">
        <v>656</v>
      </c>
      <c r="E270" s="53">
        <v>74812611.027700007</v>
      </c>
      <c r="F270" s="53">
        <v>0</v>
      </c>
      <c r="G270" s="53">
        <v>23026936.7498</v>
      </c>
      <c r="H270" s="53">
        <v>4436384.6193000004</v>
      </c>
      <c r="I270" s="53">
        <v>2935186.4333000001</v>
      </c>
      <c r="J270" s="53">
        <v>0</v>
      </c>
      <c r="K270" s="53">
        <f t="shared" si="69"/>
        <v>2935186.4333000001</v>
      </c>
      <c r="L270" s="53">
        <v>77849057.019700006</v>
      </c>
      <c r="M270" s="58">
        <f t="shared" si="75"/>
        <v>183060175.84980002</v>
      </c>
      <c r="N270" s="57"/>
      <c r="O270" s="156"/>
      <c r="P270" s="59">
        <v>16</v>
      </c>
      <c r="Q270" s="50" t="s">
        <v>116</v>
      </c>
      <c r="R270" s="53" t="s">
        <v>657</v>
      </c>
      <c r="S270" s="53">
        <v>72194182.323400006</v>
      </c>
      <c r="T270" s="53">
        <f t="shared" si="72"/>
        <v>-2536017.62</v>
      </c>
      <c r="U270" s="53">
        <v>22220997.866900001</v>
      </c>
      <c r="V270" s="53">
        <v>4819444.1242000004</v>
      </c>
      <c r="W270" s="53">
        <v>2832455.4057</v>
      </c>
      <c r="X270" s="53">
        <v>0</v>
      </c>
      <c r="Y270" s="53">
        <f t="shared" si="73"/>
        <v>2832455.4057</v>
      </c>
      <c r="Z270" s="53">
        <v>108483691.9025</v>
      </c>
      <c r="AA270" s="58">
        <f t="shared" si="76"/>
        <v>208014754.0027</v>
      </c>
    </row>
    <row r="271" spans="1:27" ht="24.9" customHeight="1">
      <c r="A271" s="161"/>
      <c r="B271" s="156"/>
      <c r="C271" s="49">
        <v>11</v>
      </c>
      <c r="D271" s="53" t="s">
        <v>658</v>
      </c>
      <c r="E271" s="53">
        <v>80174047.989399999</v>
      </c>
      <c r="F271" s="53">
        <v>0</v>
      </c>
      <c r="G271" s="53">
        <v>24677159.461100001</v>
      </c>
      <c r="H271" s="53">
        <v>4620532.9781999998</v>
      </c>
      <c r="I271" s="53">
        <v>3145536.2234999998</v>
      </c>
      <c r="J271" s="53">
        <v>0</v>
      </c>
      <c r="K271" s="53">
        <f t="shared" si="69"/>
        <v>3145536.2234999998</v>
      </c>
      <c r="L271" s="53">
        <v>81395006.8803</v>
      </c>
      <c r="M271" s="58">
        <f t="shared" si="75"/>
        <v>194012283.5325</v>
      </c>
      <c r="N271" s="57"/>
      <c r="O271" s="156"/>
      <c r="P271" s="59">
        <v>17</v>
      </c>
      <c r="Q271" s="50" t="s">
        <v>116</v>
      </c>
      <c r="R271" s="53" t="s">
        <v>659</v>
      </c>
      <c r="S271" s="53">
        <v>94322916.842800006</v>
      </c>
      <c r="T271" s="53">
        <f t="shared" si="72"/>
        <v>-2536017.62</v>
      </c>
      <c r="U271" s="53">
        <v>29032108.4956</v>
      </c>
      <c r="V271" s="53">
        <v>5993229.4013</v>
      </c>
      <c r="W271" s="53">
        <v>3700650.7601999999</v>
      </c>
      <c r="X271" s="53">
        <v>0</v>
      </c>
      <c r="Y271" s="53">
        <f t="shared" si="73"/>
        <v>3700650.7601999999</v>
      </c>
      <c r="Z271" s="53">
        <v>131086031.4797</v>
      </c>
      <c r="AA271" s="58">
        <f t="shared" si="76"/>
        <v>261598919.35960001</v>
      </c>
    </row>
    <row r="272" spans="1:27" ht="24.9" customHeight="1">
      <c r="A272" s="161"/>
      <c r="B272" s="156"/>
      <c r="C272" s="49">
        <v>12</v>
      </c>
      <c r="D272" s="53" t="s">
        <v>660</v>
      </c>
      <c r="E272" s="53">
        <v>56262962.9023</v>
      </c>
      <c r="F272" s="53">
        <v>0</v>
      </c>
      <c r="G272" s="53">
        <v>17317450.498199999</v>
      </c>
      <c r="H272" s="53">
        <v>3529444.5614</v>
      </c>
      <c r="I272" s="53">
        <v>2207412.4019999998</v>
      </c>
      <c r="J272" s="53">
        <v>0</v>
      </c>
      <c r="K272" s="53">
        <f t="shared" si="69"/>
        <v>2207412.4019999998</v>
      </c>
      <c r="L272" s="53">
        <v>60385073.134400003</v>
      </c>
      <c r="M272" s="58">
        <f t="shared" si="75"/>
        <v>139702343.49829999</v>
      </c>
      <c r="N272" s="57"/>
      <c r="O272" s="156"/>
      <c r="P272" s="59">
        <v>18</v>
      </c>
      <c r="Q272" s="50" t="s">
        <v>116</v>
      </c>
      <c r="R272" s="53" t="s">
        <v>661</v>
      </c>
      <c r="S272" s="53">
        <v>81558685.634800002</v>
      </c>
      <c r="T272" s="53">
        <f t="shared" si="72"/>
        <v>-2536017.62</v>
      </c>
      <c r="U272" s="53">
        <v>25103343.804099999</v>
      </c>
      <c r="V272" s="53">
        <v>4872720.5740999999</v>
      </c>
      <c r="W272" s="53">
        <v>3199860.8831000002</v>
      </c>
      <c r="X272" s="53">
        <v>0</v>
      </c>
      <c r="Y272" s="53">
        <f t="shared" si="73"/>
        <v>3199860.8831000002</v>
      </c>
      <c r="Z272" s="53">
        <v>109509580.05769999</v>
      </c>
      <c r="AA272" s="58">
        <f t="shared" si="76"/>
        <v>221708173.33379999</v>
      </c>
    </row>
    <row r="273" spans="1:27" ht="24.9" customHeight="1">
      <c r="A273" s="161"/>
      <c r="B273" s="156"/>
      <c r="C273" s="49">
        <v>13</v>
      </c>
      <c r="D273" s="53" t="s">
        <v>662</v>
      </c>
      <c r="E273" s="53">
        <v>71309508.886800006</v>
      </c>
      <c r="F273" s="53">
        <v>0</v>
      </c>
      <c r="G273" s="53">
        <v>21948699.934999999</v>
      </c>
      <c r="H273" s="53">
        <v>4277350.1797000002</v>
      </c>
      <c r="I273" s="53">
        <v>2797746.2645999999</v>
      </c>
      <c r="J273" s="53">
        <v>0</v>
      </c>
      <c r="K273" s="53">
        <f t="shared" si="69"/>
        <v>2797746.2645999999</v>
      </c>
      <c r="L273" s="53">
        <v>74786699.296399996</v>
      </c>
      <c r="M273" s="58">
        <f t="shared" si="75"/>
        <v>175120004.5625</v>
      </c>
      <c r="N273" s="57"/>
      <c r="O273" s="156"/>
      <c r="P273" s="59">
        <v>19</v>
      </c>
      <c r="Q273" s="50" t="s">
        <v>116</v>
      </c>
      <c r="R273" s="53" t="s">
        <v>663</v>
      </c>
      <c r="S273" s="53">
        <v>74872065.8838</v>
      </c>
      <c r="T273" s="53">
        <f t="shared" si="72"/>
        <v>-2536017.62</v>
      </c>
      <c r="U273" s="53">
        <v>23045236.648600001</v>
      </c>
      <c r="V273" s="53">
        <v>4648468.5619000001</v>
      </c>
      <c r="W273" s="53">
        <v>2937519.0759999999</v>
      </c>
      <c r="X273" s="53">
        <v>0</v>
      </c>
      <c r="Y273" s="53">
        <f t="shared" si="73"/>
        <v>2937519.0759999999</v>
      </c>
      <c r="Z273" s="53">
        <v>105191396.63079999</v>
      </c>
      <c r="AA273" s="58">
        <f t="shared" si="76"/>
        <v>208158669.18110001</v>
      </c>
    </row>
    <row r="274" spans="1:27" ht="24.9" customHeight="1">
      <c r="A274" s="161"/>
      <c r="B274" s="156"/>
      <c r="C274" s="49">
        <v>14</v>
      </c>
      <c r="D274" s="53" t="s">
        <v>664</v>
      </c>
      <c r="E274" s="53">
        <v>69586467.201900005</v>
      </c>
      <c r="F274" s="53">
        <v>0</v>
      </c>
      <c r="G274" s="53">
        <v>21418356.569699999</v>
      </c>
      <c r="H274" s="53">
        <v>4142870.6017</v>
      </c>
      <c r="I274" s="53">
        <v>2730144.7132000001</v>
      </c>
      <c r="J274" s="53">
        <v>0</v>
      </c>
      <c r="K274" s="53">
        <f t="shared" si="69"/>
        <v>2730144.7132000001</v>
      </c>
      <c r="L274" s="53">
        <v>72197168.529200003</v>
      </c>
      <c r="M274" s="58">
        <f t="shared" si="75"/>
        <v>170075007.61570001</v>
      </c>
      <c r="N274" s="57"/>
      <c r="O274" s="156"/>
      <c r="P274" s="59">
        <v>20</v>
      </c>
      <c r="Q274" s="50" t="s">
        <v>116</v>
      </c>
      <c r="R274" s="53" t="s">
        <v>665</v>
      </c>
      <c r="S274" s="53">
        <v>67605206.230000004</v>
      </c>
      <c r="T274" s="53">
        <f t="shared" si="72"/>
        <v>-2536017.62</v>
      </c>
      <c r="U274" s="53">
        <v>20808534.636500001</v>
      </c>
      <c r="V274" s="53">
        <v>4463097.2643999998</v>
      </c>
      <c r="W274" s="53">
        <v>2652412.2259999998</v>
      </c>
      <c r="X274" s="53">
        <v>0</v>
      </c>
      <c r="Y274" s="53">
        <f t="shared" si="73"/>
        <v>2652412.2259999998</v>
      </c>
      <c r="Z274" s="53">
        <v>101621897.9356</v>
      </c>
      <c r="AA274" s="58">
        <f t="shared" si="76"/>
        <v>194615130.67250001</v>
      </c>
    </row>
    <row r="275" spans="1:27" ht="24.9" customHeight="1">
      <c r="A275" s="161"/>
      <c r="B275" s="156"/>
      <c r="C275" s="49">
        <v>15</v>
      </c>
      <c r="D275" s="53" t="s">
        <v>666</v>
      </c>
      <c r="E275" s="53">
        <v>74632424.724999994</v>
      </c>
      <c r="F275" s="53">
        <v>0</v>
      </c>
      <c r="G275" s="53">
        <v>22971476.332899999</v>
      </c>
      <c r="H275" s="53">
        <v>4428881.017</v>
      </c>
      <c r="I275" s="53">
        <v>2928117.0318</v>
      </c>
      <c r="J275" s="53">
        <v>0</v>
      </c>
      <c r="K275" s="53">
        <f t="shared" si="69"/>
        <v>2928117.0318</v>
      </c>
      <c r="L275" s="53">
        <v>77704568.099299997</v>
      </c>
      <c r="M275" s="58">
        <f t="shared" si="75"/>
        <v>182665467.206</v>
      </c>
      <c r="N275" s="57"/>
      <c r="O275" s="156"/>
      <c r="P275" s="59">
        <v>21</v>
      </c>
      <c r="Q275" s="50" t="s">
        <v>116</v>
      </c>
      <c r="R275" s="53" t="s">
        <v>667</v>
      </c>
      <c r="S275" s="53">
        <v>83492031.530100003</v>
      </c>
      <c r="T275" s="53">
        <f t="shared" si="72"/>
        <v>-2536017.62</v>
      </c>
      <c r="U275" s="53">
        <v>25698417.723299999</v>
      </c>
      <c r="V275" s="53">
        <v>5504674.1353000002</v>
      </c>
      <c r="W275" s="53">
        <v>3275713.4775999999</v>
      </c>
      <c r="X275" s="53">
        <v>0</v>
      </c>
      <c r="Y275" s="53">
        <f t="shared" si="73"/>
        <v>3275713.4775999999</v>
      </c>
      <c r="Z275" s="53">
        <v>121678440.29539999</v>
      </c>
      <c r="AA275" s="58">
        <f t="shared" si="76"/>
        <v>237113259.54169998</v>
      </c>
    </row>
    <row r="276" spans="1:27" ht="24.9" customHeight="1">
      <c r="A276" s="161"/>
      <c r="B276" s="157"/>
      <c r="C276" s="49">
        <v>16</v>
      </c>
      <c r="D276" s="53" t="s">
        <v>668</v>
      </c>
      <c r="E276" s="53">
        <v>72548537.911500007</v>
      </c>
      <c r="F276" s="53">
        <v>0</v>
      </c>
      <c r="G276" s="53">
        <v>22330066.693700001</v>
      </c>
      <c r="H276" s="53">
        <v>4321559.4128999999</v>
      </c>
      <c r="I276" s="53">
        <v>2846358.1381000001</v>
      </c>
      <c r="J276" s="53">
        <v>0</v>
      </c>
      <c r="K276" s="53">
        <f t="shared" si="69"/>
        <v>2846358.1381000001</v>
      </c>
      <c r="L276" s="53">
        <v>75637989.664299995</v>
      </c>
      <c r="M276" s="58">
        <f t="shared" si="75"/>
        <v>177684511.82050002</v>
      </c>
      <c r="N276" s="57"/>
      <c r="O276" s="156"/>
      <c r="P276" s="59">
        <v>22</v>
      </c>
      <c r="Q276" s="50" t="s">
        <v>116</v>
      </c>
      <c r="R276" s="53" t="s">
        <v>669</v>
      </c>
      <c r="S276" s="53">
        <v>77335715.586600006</v>
      </c>
      <c r="T276" s="53">
        <f t="shared" si="72"/>
        <v>-2536017.62</v>
      </c>
      <c r="U276" s="53">
        <v>23803535.351300001</v>
      </c>
      <c r="V276" s="53">
        <v>5041355.0822999999</v>
      </c>
      <c r="W276" s="53">
        <v>3034177.5281000002</v>
      </c>
      <c r="X276" s="53">
        <v>0</v>
      </c>
      <c r="Y276" s="53">
        <f t="shared" si="73"/>
        <v>3034177.5281000002</v>
      </c>
      <c r="Z276" s="53">
        <v>112756796.1319</v>
      </c>
      <c r="AA276" s="58">
        <f t="shared" si="76"/>
        <v>219435562.06020001</v>
      </c>
    </row>
    <row r="277" spans="1:27" ht="24.9" customHeight="1">
      <c r="A277" s="49"/>
      <c r="B277" s="162" t="s">
        <v>670</v>
      </c>
      <c r="C277" s="163"/>
      <c r="D277" s="54"/>
      <c r="E277" s="54">
        <f>SUM(E261:E276)</f>
        <v>1201855090.8079998</v>
      </c>
      <c r="F277" s="54">
        <f t="shared" ref="F277:L277" si="77">SUM(F261:F276)</f>
        <v>0</v>
      </c>
      <c r="G277" s="54">
        <f t="shared" si="77"/>
        <v>369924813.18779999</v>
      </c>
      <c r="H277" s="54">
        <f t="shared" si="77"/>
        <v>71213918.259000003</v>
      </c>
      <c r="I277" s="54">
        <f t="shared" si="77"/>
        <v>47153397.119700007</v>
      </c>
      <c r="J277" s="54">
        <f t="shared" si="77"/>
        <v>0</v>
      </c>
      <c r="K277" s="54">
        <f t="shared" si="77"/>
        <v>47153397.119700007</v>
      </c>
      <c r="L277" s="54">
        <f t="shared" si="77"/>
        <v>1250047752.8679001</v>
      </c>
      <c r="M277" s="60">
        <f t="shared" si="75"/>
        <v>2940194972.2424002</v>
      </c>
      <c r="N277" s="57"/>
      <c r="O277" s="156"/>
      <c r="P277" s="59">
        <v>23</v>
      </c>
      <c r="Q277" s="50" t="s">
        <v>116</v>
      </c>
      <c r="R277" s="53" t="s">
        <v>671</v>
      </c>
      <c r="S277" s="53">
        <v>80061893.384000003</v>
      </c>
      <c r="T277" s="53">
        <f t="shared" si="72"/>
        <v>-2536017.62</v>
      </c>
      <c r="U277" s="53">
        <v>24642638.8506</v>
      </c>
      <c r="V277" s="53">
        <v>5484783.9112</v>
      </c>
      <c r="W277" s="53">
        <v>3141135.9670000002</v>
      </c>
      <c r="X277" s="53">
        <v>0</v>
      </c>
      <c r="Y277" s="53">
        <f t="shared" si="73"/>
        <v>3141135.9670000002</v>
      </c>
      <c r="Z277" s="53">
        <v>121295435.32250001</v>
      </c>
      <c r="AA277" s="58">
        <f t="shared" si="76"/>
        <v>232089869.81529999</v>
      </c>
    </row>
    <row r="278" spans="1:27" ht="24.9" customHeight="1">
      <c r="A278" s="161">
        <v>14</v>
      </c>
      <c r="B278" s="155" t="s">
        <v>100</v>
      </c>
      <c r="C278" s="49">
        <v>1</v>
      </c>
      <c r="D278" s="53" t="s">
        <v>672</v>
      </c>
      <c r="E278" s="53">
        <v>90879537.156800002</v>
      </c>
      <c r="F278" s="53">
        <v>0</v>
      </c>
      <c r="G278" s="53">
        <v>27972253.945099998</v>
      </c>
      <c r="H278" s="53">
        <v>5545849.7001</v>
      </c>
      <c r="I278" s="53">
        <v>3565553.7330999998</v>
      </c>
      <c r="J278" s="53">
        <v>0</v>
      </c>
      <c r="K278" s="53">
        <f t="shared" si="69"/>
        <v>3565553.7330999998</v>
      </c>
      <c r="L278" s="53">
        <v>87596706.159799993</v>
      </c>
      <c r="M278" s="58">
        <f t="shared" ref="M278:M296" si="78">E278+F278+G278+H278+K278+L278</f>
        <v>215559900.69489998</v>
      </c>
      <c r="N278" s="57"/>
      <c r="O278" s="156"/>
      <c r="P278" s="59">
        <v>24</v>
      </c>
      <c r="Q278" s="50" t="s">
        <v>116</v>
      </c>
      <c r="R278" s="53" t="s">
        <v>673</v>
      </c>
      <c r="S278" s="53">
        <v>68538819.480900005</v>
      </c>
      <c r="T278" s="53">
        <f t="shared" si="72"/>
        <v>-2536017.62</v>
      </c>
      <c r="U278" s="53">
        <v>21095895.991599999</v>
      </c>
      <c r="V278" s="53">
        <v>4629556.6887999997</v>
      </c>
      <c r="W278" s="53">
        <v>2689041.4641</v>
      </c>
      <c r="X278" s="53">
        <v>0</v>
      </c>
      <c r="Y278" s="53">
        <f t="shared" si="73"/>
        <v>2689041.4641</v>
      </c>
      <c r="Z278" s="53">
        <v>104827230.7255</v>
      </c>
      <c r="AA278" s="58">
        <f t="shared" si="76"/>
        <v>199244526.73089999</v>
      </c>
    </row>
    <row r="279" spans="1:27" ht="24.9" customHeight="1">
      <c r="A279" s="161"/>
      <c r="B279" s="156"/>
      <c r="C279" s="49">
        <v>2</v>
      </c>
      <c r="D279" s="53" t="s">
        <v>674</v>
      </c>
      <c r="E279" s="53">
        <v>76572541.303599998</v>
      </c>
      <c r="F279" s="53">
        <v>0</v>
      </c>
      <c r="G279" s="53">
        <v>23568634.233600002</v>
      </c>
      <c r="H279" s="53">
        <v>4983201.8207999999</v>
      </c>
      <c r="I279" s="53">
        <v>3004235.2661000001</v>
      </c>
      <c r="J279" s="53">
        <v>0</v>
      </c>
      <c r="K279" s="53">
        <f t="shared" si="69"/>
        <v>3004235.2661000001</v>
      </c>
      <c r="L279" s="53">
        <v>76762392.015599996</v>
      </c>
      <c r="M279" s="58">
        <f t="shared" si="78"/>
        <v>184891004.6397</v>
      </c>
      <c r="N279" s="57"/>
      <c r="O279" s="156"/>
      <c r="P279" s="59">
        <v>25</v>
      </c>
      <c r="Q279" s="50" t="s">
        <v>116</v>
      </c>
      <c r="R279" s="53" t="s">
        <v>675</v>
      </c>
      <c r="S279" s="53">
        <v>62719770.038800001</v>
      </c>
      <c r="T279" s="53">
        <f t="shared" si="72"/>
        <v>-2536017.62</v>
      </c>
      <c r="U279" s="53">
        <v>19304822.513300002</v>
      </c>
      <c r="V279" s="53">
        <v>4318310.0603</v>
      </c>
      <c r="W279" s="53">
        <v>2460737.7766</v>
      </c>
      <c r="X279" s="53">
        <v>0</v>
      </c>
      <c r="Y279" s="53">
        <f t="shared" si="73"/>
        <v>2460737.7766</v>
      </c>
      <c r="Z279" s="53">
        <v>98833884.134499997</v>
      </c>
      <c r="AA279" s="58">
        <f t="shared" si="76"/>
        <v>185101506.90349999</v>
      </c>
    </row>
    <row r="280" spans="1:27" ht="24.9" customHeight="1">
      <c r="A280" s="161"/>
      <c r="B280" s="156"/>
      <c r="C280" s="49">
        <v>3</v>
      </c>
      <c r="D280" s="53" t="s">
        <v>676</v>
      </c>
      <c r="E280" s="53">
        <v>103649050.5179</v>
      </c>
      <c r="F280" s="53">
        <v>0</v>
      </c>
      <c r="G280" s="53">
        <v>31902644.4562</v>
      </c>
      <c r="H280" s="53">
        <v>6253013.9899000004</v>
      </c>
      <c r="I280" s="53">
        <v>4066550.8492000001</v>
      </c>
      <c r="J280" s="53">
        <v>0</v>
      </c>
      <c r="K280" s="53">
        <f t="shared" si="69"/>
        <v>4066550.8492000001</v>
      </c>
      <c r="L280" s="53">
        <v>101213819.72040001</v>
      </c>
      <c r="M280" s="58">
        <f t="shared" si="78"/>
        <v>247085079.5336</v>
      </c>
      <c r="N280" s="57"/>
      <c r="O280" s="156"/>
      <c r="P280" s="59">
        <v>26</v>
      </c>
      <c r="Q280" s="50" t="s">
        <v>116</v>
      </c>
      <c r="R280" s="53" t="s">
        <v>677</v>
      </c>
      <c r="S280" s="53">
        <v>83138627.573799998</v>
      </c>
      <c r="T280" s="53">
        <f t="shared" si="72"/>
        <v>-2536017.62</v>
      </c>
      <c r="U280" s="53">
        <v>25589641.803800002</v>
      </c>
      <c r="V280" s="53">
        <v>5519768.6926999995</v>
      </c>
      <c r="W280" s="53">
        <v>3261848.0813000002</v>
      </c>
      <c r="X280" s="53">
        <v>0</v>
      </c>
      <c r="Y280" s="53">
        <f t="shared" si="73"/>
        <v>3261848.0813000002</v>
      </c>
      <c r="Z280" s="53">
        <v>121969100.1957</v>
      </c>
      <c r="AA280" s="58">
        <f t="shared" si="76"/>
        <v>236942968.72729999</v>
      </c>
    </row>
    <row r="281" spans="1:27" ht="24.9" customHeight="1">
      <c r="A281" s="161"/>
      <c r="B281" s="156"/>
      <c r="C281" s="49">
        <v>4</v>
      </c>
      <c r="D281" s="53" t="s">
        <v>678</v>
      </c>
      <c r="E281" s="53">
        <v>97433914.952600002</v>
      </c>
      <c r="F281" s="53">
        <v>0</v>
      </c>
      <c r="G281" s="53">
        <v>29989657.707199998</v>
      </c>
      <c r="H281" s="53">
        <v>5953944.3365000002</v>
      </c>
      <c r="I281" s="53">
        <v>3822707.1798</v>
      </c>
      <c r="J281" s="53">
        <v>0</v>
      </c>
      <c r="K281" s="53">
        <f t="shared" si="69"/>
        <v>3822707.1798</v>
      </c>
      <c r="L281" s="53">
        <v>95454952.238800004</v>
      </c>
      <c r="M281" s="58">
        <f t="shared" si="78"/>
        <v>232655176.4149</v>
      </c>
      <c r="N281" s="57"/>
      <c r="O281" s="156"/>
      <c r="P281" s="59">
        <v>27</v>
      </c>
      <c r="Q281" s="50" t="s">
        <v>116</v>
      </c>
      <c r="R281" s="53" t="s">
        <v>679</v>
      </c>
      <c r="S281" s="53">
        <v>90581858.444900006</v>
      </c>
      <c r="T281" s="53">
        <f t="shared" si="72"/>
        <v>-2536017.62</v>
      </c>
      <c r="U281" s="53">
        <v>27880629.9692</v>
      </c>
      <c r="V281" s="53">
        <v>6064273.4031999996</v>
      </c>
      <c r="W281" s="53">
        <v>3553874.6524</v>
      </c>
      <c r="X281" s="53">
        <v>0</v>
      </c>
      <c r="Y281" s="53">
        <f t="shared" si="73"/>
        <v>3553874.6524</v>
      </c>
      <c r="Z281" s="53">
        <v>132454050.55930001</v>
      </c>
      <c r="AA281" s="58">
        <f t="shared" si="76"/>
        <v>257998669.40900001</v>
      </c>
    </row>
    <row r="282" spans="1:27" ht="24.9" customHeight="1">
      <c r="A282" s="161"/>
      <c r="B282" s="156"/>
      <c r="C282" s="49">
        <v>5</v>
      </c>
      <c r="D282" s="53" t="s">
        <v>680</v>
      </c>
      <c r="E282" s="53">
        <v>94207375.006400004</v>
      </c>
      <c r="F282" s="53">
        <v>0</v>
      </c>
      <c r="G282" s="53">
        <v>28996545.312899999</v>
      </c>
      <c r="H282" s="53">
        <v>5550994.7778000003</v>
      </c>
      <c r="I282" s="53">
        <v>3696117.6096000001</v>
      </c>
      <c r="J282" s="53">
        <v>0</v>
      </c>
      <c r="K282" s="53">
        <f t="shared" si="69"/>
        <v>3696117.6096000001</v>
      </c>
      <c r="L282" s="53">
        <v>87695779.470799997</v>
      </c>
      <c r="M282" s="58">
        <f t="shared" si="78"/>
        <v>220146812.17750001</v>
      </c>
      <c r="N282" s="57"/>
      <c r="O282" s="156"/>
      <c r="P282" s="59">
        <v>28</v>
      </c>
      <c r="Q282" s="50" t="s">
        <v>116</v>
      </c>
      <c r="R282" s="53" t="s">
        <v>681</v>
      </c>
      <c r="S282" s="53">
        <v>69377091.802900001</v>
      </c>
      <c r="T282" s="53">
        <f t="shared" si="72"/>
        <v>-2536017.62</v>
      </c>
      <c r="U282" s="53">
        <v>21353911.899099998</v>
      </c>
      <c r="V282" s="53">
        <v>4661230.8004999999</v>
      </c>
      <c r="W282" s="53">
        <v>2721930.1110999999</v>
      </c>
      <c r="X282" s="53">
        <v>0</v>
      </c>
      <c r="Y282" s="53">
        <f t="shared" si="73"/>
        <v>2721930.1110999999</v>
      </c>
      <c r="Z282" s="53">
        <v>105437145.5396</v>
      </c>
      <c r="AA282" s="58">
        <f t="shared" si="76"/>
        <v>201015292.53320003</v>
      </c>
    </row>
    <row r="283" spans="1:27" ht="24.9" customHeight="1">
      <c r="A283" s="161"/>
      <c r="B283" s="156"/>
      <c r="C283" s="49">
        <v>6</v>
      </c>
      <c r="D283" s="53" t="s">
        <v>682</v>
      </c>
      <c r="E283" s="53">
        <v>90577402.852500007</v>
      </c>
      <c r="F283" s="53">
        <v>0</v>
      </c>
      <c r="G283" s="53">
        <v>27879258.560800001</v>
      </c>
      <c r="H283" s="53">
        <v>5297628.0898000002</v>
      </c>
      <c r="I283" s="53">
        <v>3553699.8424</v>
      </c>
      <c r="J283" s="53">
        <v>0</v>
      </c>
      <c r="K283" s="53">
        <f t="shared" si="69"/>
        <v>3553699.8424</v>
      </c>
      <c r="L283" s="53">
        <v>82816965.576299995</v>
      </c>
      <c r="M283" s="58">
        <f t="shared" si="78"/>
        <v>210124954.92180002</v>
      </c>
      <c r="N283" s="57"/>
      <c r="O283" s="156"/>
      <c r="P283" s="59">
        <v>29</v>
      </c>
      <c r="Q283" s="50" t="s">
        <v>116</v>
      </c>
      <c r="R283" s="53" t="s">
        <v>683</v>
      </c>
      <c r="S283" s="53">
        <v>83433993.045100003</v>
      </c>
      <c r="T283" s="53">
        <f t="shared" si="72"/>
        <v>-2536017.62</v>
      </c>
      <c r="U283" s="53">
        <v>25680553.7762</v>
      </c>
      <c r="V283" s="53">
        <v>5064687.0051999995</v>
      </c>
      <c r="W283" s="53">
        <v>3273436.4046999998</v>
      </c>
      <c r="X283" s="53">
        <v>0</v>
      </c>
      <c r="Y283" s="53">
        <f t="shared" si="73"/>
        <v>3273436.4046999998</v>
      </c>
      <c r="Z283" s="53">
        <v>113206074.2533</v>
      </c>
      <c r="AA283" s="58">
        <f t="shared" si="76"/>
        <v>228122726.86449999</v>
      </c>
    </row>
    <row r="284" spans="1:27" ht="24.9" customHeight="1">
      <c r="A284" s="161"/>
      <c r="B284" s="156"/>
      <c r="C284" s="49">
        <v>7</v>
      </c>
      <c r="D284" s="53" t="s">
        <v>684</v>
      </c>
      <c r="E284" s="53">
        <v>91454727.904899999</v>
      </c>
      <c r="F284" s="53">
        <v>0</v>
      </c>
      <c r="G284" s="53">
        <v>28149294.697900001</v>
      </c>
      <c r="H284" s="53">
        <v>5642933.5604999997</v>
      </c>
      <c r="I284" s="53">
        <v>3588120.6779999998</v>
      </c>
      <c r="J284" s="53">
        <v>0</v>
      </c>
      <c r="K284" s="53">
        <f t="shared" si="69"/>
        <v>3588120.6779999998</v>
      </c>
      <c r="L284" s="53">
        <v>89466147.208700001</v>
      </c>
      <c r="M284" s="58">
        <f t="shared" si="78"/>
        <v>218301224.05000001</v>
      </c>
      <c r="N284" s="57"/>
      <c r="O284" s="156"/>
      <c r="P284" s="59">
        <v>30</v>
      </c>
      <c r="Q284" s="50" t="s">
        <v>116</v>
      </c>
      <c r="R284" s="53" t="s">
        <v>685</v>
      </c>
      <c r="S284" s="53">
        <v>70446129.042500004</v>
      </c>
      <c r="T284" s="53">
        <f t="shared" si="72"/>
        <v>-2536017.62</v>
      </c>
      <c r="U284" s="53">
        <v>21682956.0612</v>
      </c>
      <c r="V284" s="53">
        <v>4830738.8364000004</v>
      </c>
      <c r="W284" s="53">
        <v>2763872.5531000001</v>
      </c>
      <c r="X284" s="53">
        <v>0</v>
      </c>
      <c r="Y284" s="53">
        <f t="shared" si="73"/>
        <v>2763872.5531000001</v>
      </c>
      <c r="Z284" s="53">
        <v>108701182.20990001</v>
      </c>
      <c r="AA284" s="58">
        <f t="shared" si="76"/>
        <v>205888861.08310002</v>
      </c>
    </row>
    <row r="285" spans="1:27" ht="24.9" customHeight="1">
      <c r="A285" s="161"/>
      <c r="B285" s="156"/>
      <c r="C285" s="49">
        <v>8</v>
      </c>
      <c r="D285" s="53" t="s">
        <v>686</v>
      </c>
      <c r="E285" s="53">
        <v>98983032.154200003</v>
      </c>
      <c r="F285" s="53">
        <v>0</v>
      </c>
      <c r="G285" s="53">
        <v>30466468.011399999</v>
      </c>
      <c r="H285" s="53">
        <v>6081295.9291000003</v>
      </c>
      <c r="I285" s="53">
        <v>3883485.0049000001</v>
      </c>
      <c r="J285" s="53">
        <v>0</v>
      </c>
      <c r="K285" s="53">
        <f t="shared" si="69"/>
        <v>3883485.0049000001</v>
      </c>
      <c r="L285" s="53">
        <v>97907226.942000002</v>
      </c>
      <c r="M285" s="58">
        <f t="shared" si="78"/>
        <v>237321508.04160002</v>
      </c>
      <c r="N285" s="57"/>
      <c r="O285" s="156"/>
      <c r="P285" s="59">
        <v>31</v>
      </c>
      <c r="Q285" s="50" t="s">
        <v>116</v>
      </c>
      <c r="R285" s="53" t="s">
        <v>687</v>
      </c>
      <c r="S285" s="53">
        <v>70753657.8697</v>
      </c>
      <c r="T285" s="53">
        <f t="shared" si="72"/>
        <v>-2536017.62</v>
      </c>
      <c r="U285" s="53">
        <v>21777611.851799998</v>
      </c>
      <c r="V285" s="53">
        <v>4938968.9093000004</v>
      </c>
      <c r="W285" s="53">
        <v>2775938.0917000002</v>
      </c>
      <c r="X285" s="53">
        <v>0</v>
      </c>
      <c r="Y285" s="53">
        <f t="shared" si="73"/>
        <v>2775938.0917000002</v>
      </c>
      <c r="Z285" s="53">
        <v>110785254.06479999</v>
      </c>
      <c r="AA285" s="58">
        <f t="shared" si="76"/>
        <v>208495413.16729999</v>
      </c>
    </row>
    <row r="286" spans="1:27" ht="24.9" customHeight="1">
      <c r="A286" s="161"/>
      <c r="B286" s="156"/>
      <c r="C286" s="49">
        <v>9</v>
      </c>
      <c r="D286" s="53" t="s">
        <v>688</v>
      </c>
      <c r="E286" s="53">
        <v>90067268.716499999</v>
      </c>
      <c r="F286" s="53">
        <v>0</v>
      </c>
      <c r="G286" s="53">
        <v>27722241.898400001</v>
      </c>
      <c r="H286" s="53">
        <v>5102045.2543000001</v>
      </c>
      <c r="I286" s="53">
        <v>3533685.3185000001</v>
      </c>
      <c r="J286" s="53">
        <v>0</v>
      </c>
      <c r="K286" s="53">
        <f t="shared" si="69"/>
        <v>3533685.3185000001</v>
      </c>
      <c r="L286" s="53">
        <v>79050834.112900004</v>
      </c>
      <c r="M286" s="58">
        <f t="shared" si="78"/>
        <v>205476075.30059999</v>
      </c>
      <c r="N286" s="57"/>
      <c r="O286" s="156"/>
      <c r="P286" s="59">
        <v>32</v>
      </c>
      <c r="Q286" s="50" t="s">
        <v>116</v>
      </c>
      <c r="R286" s="53" t="s">
        <v>689</v>
      </c>
      <c r="S286" s="53">
        <v>70410082.883200005</v>
      </c>
      <c r="T286" s="53">
        <f t="shared" si="72"/>
        <v>-2536017.62</v>
      </c>
      <c r="U286" s="53">
        <v>21671861.238699999</v>
      </c>
      <c r="V286" s="53">
        <v>4711738.1678999998</v>
      </c>
      <c r="W286" s="53">
        <v>2762458.3237000001</v>
      </c>
      <c r="X286" s="53">
        <v>0</v>
      </c>
      <c r="Y286" s="53">
        <f t="shared" si="73"/>
        <v>2762458.3237000001</v>
      </c>
      <c r="Z286" s="53">
        <v>106409712.4052</v>
      </c>
      <c r="AA286" s="58">
        <f t="shared" si="76"/>
        <v>203429835.3987</v>
      </c>
    </row>
    <row r="287" spans="1:27" ht="24.9" customHeight="1">
      <c r="A287" s="161"/>
      <c r="B287" s="156"/>
      <c r="C287" s="49">
        <v>10</v>
      </c>
      <c r="D287" s="53" t="s">
        <v>690</v>
      </c>
      <c r="E287" s="53">
        <v>84227983.340499997</v>
      </c>
      <c r="F287" s="53">
        <v>0</v>
      </c>
      <c r="G287" s="53">
        <v>25924939.903900001</v>
      </c>
      <c r="H287" s="53">
        <v>5111540.4995999997</v>
      </c>
      <c r="I287" s="53">
        <v>3304587.6973000001</v>
      </c>
      <c r="J287" s="53">
        <v>0</v>
      </c>
      <c r="K287" s="53">
        <f t="shared" si="69"/>
        <v>3304587.6973000001</v>
      </c>
      <c r="L287" s="53">
        <v>79233673.992400005</v>
      </c>
      <c r="M287" s="58">
        <f t="shared" si="78"/>
        <v>197802725.4337</v>
      </c>
      <c r="N287" s="57"/>
      <c r="O287" s="157"/>
      <c r="P287" s="59">
        <v>33</v>
      </c>
      <c r="Q287" s="50" t="s">
        <v>116</v>
      </c>
      <c r="R287" s="53" t="s">
        <v>691</v>
      </c>
      <c r="S287" s="53">
        <v>81160974.831</v>
      </c>
      <c r="T287" s="53">
        <f t="shared" si="72"/>
        <v>-2536017.62</v>
      </c>
      <c r="U287" s="53">
        <v>24980930.465</v>
      </c>
      <c r="V287" s="53">
        <v>4989930.5109999999</v>
      </c>
      <c r="W287" s="53">
        <v>3184257.1587999999</v>
      </c>
      <c r="X287" s="53">
        <v>0</v>
      </c>
      <c r="Y287" s="53">
        <f t="shared" si="73"/>
        <v>3184257.1587999999</v>
      </c>
      <c r="Z287" s="53">
        <v>111766567.64040001</v>
      </c>
      <c r="AA287" s="58">
        <f t="shared" si="76"/>
        <v>223546642.98620003</v>
      </c>
    </row>
    <row r="288" spans="1:27" ht="24.9" customHeight="1">
      <c r="A288" s="161"/>
      <c r="B288" s="156"/>
      <c r="C288" s="49">
        <v>11</v>
      </c>
      <c r="D288" s="53" t="s">
        <v>692</v>
      </c>
      <c r="E288" s="53">
        <v>88181036.772</v>
      </c>
      <c r="F288" s="53">
        <v>0</v>
      </c>
      <c r="G288" s="53">
        <v>27141669.410999998</v>
      </c>
      <c r="H288" s="53">
        <v>5114676.4638</v>
      </c>
      <c r="I288" s="53">
        <v>3459681.1855000001</v>
      </c>
      <c r="J288" s="53">
        <v>0</v>
      </c>
      <c r="K288" s="53">
        <f t="shared" si="69"/>
        <v>3459681.1855000001</v>
      </c>
      <c r="L288" s="53">
        <v>79294059.932300001</v>
      </c>
      <c r="M288" s="58">
        <f t="shared" si="78"/>
        <v>203191123.76459998</v>
      </c>
      <c r="N288" s="57"/>
      <c r="O288" s="49"/>
      <c r="P288" s="163"/>
      <c r="Q288" s="164"/>
      <c r="R288" s="54"/>
      <c r="S288" s="54">
        <f>S255+S256+S257+S258+S259+S260+S261+S262+S263+S264+S265+S266+S267+S268+S269+S270+S271+S272+S273+S274+S275+S276+S277+S278+S279+S280+S281+S282+S283+S284+S285+S286+S287</f>
        <v>2618994396.2080007</v>
      </c>
      <c r="T288" s="54">
        <f t="shared" ref="T288:Z288" si="79">T255+T256+T257+T258+T259+T260+T261+T262+T263+T264+T265+T266+T267+T268+T269+T270+T271+T272+T273+T274+T275+T276+T277+T278+T279+T280+T281+T282+T283+T284+T285+T286+T287</f>
        <v>-83688581.460000008</v>
      </c>
      <c r="U288" s="54">
        <f t="shared" si="79"/>
        <v>806112999.95009995</v>
      </c>
      <c r="V288" s="54">
        <f t="shared" si="79"/>
        <v>172558098.4691</v>
      </c>
      <c r="W288" s="54">
        <f t="shared" si="79"/>
        <v>102753221.88470002</v>
      </c>
      <c r="X288" s="54">
        <f t="shared" si="79"/>
        <v>0</v>
      </c>
      <c r="Y288" s="54">
        <f t="shared" si="79"/>
        <v>102753221.88470002</v>
      </c>
      <c r="Z288" s="54">
        <f t="shared" si="79"/>
        <v>3840233644.2431993</v>
      </c>
      <c r="AA288" s="60">
        <f t="shared" ref="AA288" si="80">S288+T288+U288+V288+Y288+Z288</f>
        <v>7456963779.2950993</v>
      </c>
    </row>
    <row r="289" spans="1:27" ht="24.9" customHeight="1">
      <c r="A289" s="161"/>
      <c r="B289" s="156"/>
      <c r="C289" s="49">
        <v>12</v>
      </c>
      <c r="D289" s="53" t="s">
        <v>693</v>
      </c>
      <c r="E289" s="53">
        <v>85617604.934699997</v>
      </c>
      <c r="F289" s="53">
        <v>0</v>
      </c>
      <c r="G289" s="53">
        <v>26352658.2808</v>
      </c>
      <c r="H289" s="53">
        <v>5096515.8245000001</v>
      </c>
      <c r="I289" s="53">
        <v>3359107.8964</v>
      </c>
      <c r="J289" s="53">
        <v>0</v>
      </c>
      <c r="K289" s="53">
        <f t="shared" si="69"/>
        <v>3359107.8964</v>
      </c>
      <c r="L289" s="53">
        <v>78944359.739700004</v>
      </c>
      <c r="M289" s="58">
        <f t="shared" si="78"/>
        <v>199370246.67610002</v>
      </c>
      <c r="N289" s="57"/>
      <c r="O289" s="155">
        <v>31</v>
      </c>
      <c r="P289" s="59">
        <v>1</v>
      </c>
      <c r="Q289" s="50" t="s">
        <v>117</v>
      </c>
      <c r="R289" s="53" t="s">
        <v>694</v>
      </c>
      <c r="S289" s="53">
        <v>95736409.537499994</v>
      </c>
      <c r="T289" s="53">
        <v>0</v>
      </c>
      <c r="U289" s="53">
        <v>29467174.2744</v>
      </c>
      <c r="V289" s="53">
        <v>4914846.0148999998</v>
      </c>
      <c r="W289" s="53">
        <v>3756107.5142999999</v>
      </c>
      <c r="X289" s="53">
        <f>W289/2</f>
        <v>1878053.75715</v>
      </c>
      <c r="Y289" s="53">
        <f>W289-X289</f>
        <v>1878053.75715</v>
      </c>
      <c r="Z289" s="53">
        <v>91668391.662300006</v>
      </c>
      <c r="AA289" s="58">
        <f t="shared" si="76"/>
        <v>223664875.24624997</v>
      </c>
    </row>
    <row r="290" spans="1:27" ht="24.9" customHeight="1">
      <c r="A290" s="161"/>
      <c r="B290" s="156"/>
      <c r="C290" s="49">
        <v>13</v>
      </c>
      <c r="D290" s="53" t="s">
        <v>695</v>
      </c>
      <c r="E290" s="53">
        <v>110885998.6981</v>
      </c>
      <c r="F290" s="53">
        <v>0</v>
      </c>
      <c r="G290" s="53">
        <v>34130139.8706</v>
      </c>
      <c r="H290" s="53">
        <v>6519824.2680000002</v>
      </c>
      <c r="I290" s="53">
        <v>4350484.1569999997</v>
      </c>
      <c r="J290" s="53">
        <v>0</v>
      </c>
      <c r="K290" s="53">
        <f t="shared" si="69"/>
        <v>4350484.1569999997</v>
      </c>
      <c r="L290" s="53">
        <v>106351502.58859999</v>
      </c>
      <c r="M290" s="58">
        <f t="shared" si="78"/>
        <v>262237949.58230001</v>
      </c>
      <c r="N290" s="57"/>
      <c r="O290" s="156"/>
      <c r="P290" s="59">
        <v>2</v>
      </c>
      <c r="Q290" s="50" t="s">
        <v>117</v>
      </c>
      <c r="R290" s="53" t="s">
        <v>298</v>
      </c>
      <c r="S290" s="53">
        <v>96574465.993699998</v>
      </c>
      <c r="T290" s="53">
        <v>0</v>
      </c>
      <c r="U290" s="53">
        <v>29725123.739700001</v>
      </c>
      <c r="V290" s="53">
        <v>5016105.3372999998</v>
      </c>
      <c r="W290" s="53">
        <v>3788987.6919999998</v>
      </c>
      <c r="X290" s="53">
        <f t="shared" ref="X290:X305" si="81">W290/2</f>
        <v>1894493.8459999999</v>
      </c>
      <c r="Y290" s="53">
        <f t="shared" ref="Y290:Y305" si="82">W290-X290</f>
        <v>1894493.8459999999</v>
      </c>
      <c r="Z290" s="53">
        <v>93618235.160500005</v>
      </c>
      <c r="AA290" s="58">
        <f t="shared" si="76"/>
        <v>226828424.0772</v>
      </c>
    </row>
    <row r="291" spans="1:27" ht="24.9" customHeight="1">
      <c r="A291" s="161"/>
      <c r="B291" s="156"/>
      <c r="C291" s="49">
        <v>14</v>
      </c>
      <c r="D291" s="53" t="s">
        <v>696</v>
      </c>
      <c r="E291" s="53">
        <v>76083392.327500001</v>
      </c>
      <c r="F291" s="53">
        <v>0</v>
      </c>
      <c r="G291" s="53">
        <v>23418076.695500001</v>
      </c>
      <c r="H291" s="53">
        <v>4920866.8893999998</v>
      </c>
      <c r="I291" s="53">
        <v>2985044.0707</v>
      </c>
      <c r="J291" s="53">
        <v>0</v>
      </c>
      <c r="K291" s="53">
        <f t="shared" si="69"/>
        <v>2985044.0707</v>
      </c>
      <c r="L291" s="53">
        <v>75562074.278899997</v>
      </c>
      <c r="M291" s="58">
        <f t="shared" si="78"/>
        <v>182969454.26200002</v>
      </c>
      <c r="N291" s="57"/>
      <c r="O291" s="156"/>
      <c r="P291" s="59">
        <v>3</v>
      </c>
      <c r="Q291" s="50" t="s">
        <v>117</v>
      </c>
      <c r="R291" s="53" t="s">
        <v>697</v>
      </c>
      <c r="S291" s="53">
        <v>96153632.279300004</v>
      </c>
      <c r="T291" s="53">
        <v>0</v>
      </c>
      <c r="U291" s="53">
        <v>29595593.287700001</v>
      </c>
      <c r="V291" s="53">
        <v>4942685.3404000001</v>
      </c>
      <c r="W291" s="53">
        <v>3772476.767</v>
      </c>
      <c r="X291" s="53">
        <f t="shared" si="81"/>
        <v>1886238.3835</v>
      </c>
      <c r="Y291" s="53">
        <f t="shared" si="82"/>
        <v>1886238.3835</v>
      </c>
      <c r="Z291" s="53">
        <v>92204464.059499994</v>
      </c>
      <c r="AA291" s="58">
        <f t="shared" si="76"/>
        <v>224782613.35039997</v>
      </c>
    </row>
    <row r="292" spans="1:27" ht="24.9" customHeight="1">
      <c r="A292" s="161"/>
      <c r="B292" s="156"/>
      <c r="C292" s="49">
        <v>15</v>
      </c>
      <c r="D292" s="53" t="s">
        <v>698</v>
      </c>
      <c r="E292" s="53">
        <v>84212011.244299993</v>
      </c>
      <c r="F292" s="53">
        <v>0</v>
      </c>
      <c r="G292" s="53">
        <v>25920023.774900001</v>
      </c>
      <c r="H292" s="53">
        <v>5374044.2866000002</v>
      </c>
      <c r="I292" s="53">
        <v>3303961.0504999999</v>
      </c>
      <c r="J292" s="53">
        <v>0</v>
      </c>
      <c r="K292" s="53">
        <f t="shared" si="69"/>
        <v>3303961.0504999999</v>
      </c>
      <c r="L292" s="53">
        <v>84288431.321899995</v>
      </c>
      <c r="M292" s="58">
        <f t="shared" si="78"/>
        <v>203098471.67820001</v>
      </c>
      <c r="N292" s="57"/>
      <c r="O292" s="156"/>
      <c r="P292" s="59">
        <v>4</v>
      </c>
      <c r="Q292" s="50" t="s">
        <v>117</v>
      </c>
      <c r="R292" s="53" t="s">
        <v>699</v>
      </c>
      <c r="S292" s="53">
        <v>72999118.082599998</v>
      </c>
      <c r="T292" s="53">
        <v>0</v>
      </c>
      <c r="U292" s="53">
        <v>22468752.952</v>
      </c>
      <c r="V292" s="53">
        <v>4131597.4689000002</v>
      </c>
      <c r="W292" s="53">
        <v>2864036.1310999999</v>
      </c>
      <c r="X292" s="53">
        <f t="shared" si="81"/>
        <v>1432018.0655499999</v>
      </c>
      <c r="Y292" s="53">
        <f t="shared" si="82"/>
        <v>1432018.0655499999</v>
      </c>
      <c r="Z292" s="53">
        <v>76586204.182699993</v>
      </c>
      <c r="AA292" s="58">
        <f t="shared" si="76"/>
        <v>177617690.75174999</v>
      </c>
    </row>
    <row r="293" spans="1:27" ht="24.9" customHeight="1">
      <c r="A293" s="161"/>
      <c r="B293" s="156"/>
      <c r="C293" s="49">
        <v>16</v>
      </c>
      <c r="D293" s="53" t="s">
        <v>700</v>
      </c>
      <c r="E293" s="53">
        <v>95621615.911599994</v>
      </c>
      <c r="F293" s="53">
        <v>0</v>
      </c>
      <c r="G293" s="53">
        <v>29431841.386999998</v>
      </c>
      <c r="H293" s="53">
        <v>5859166.5891000004</v>
      </c>
      <c r="I293" s="53">
        <v>3751603.7189000002</v>
      </c>
      <c r="J293" s="53">
        <v>0</v>
      </c>
      <c r="K293" s="53">
        <f t="shared" si="69"/>
        <v>3751603.7189000002</v>
      </c>
      <c r="L293" s="53">
        <v>93629917.563600004</v>
      </c>
      <c r="M293" s="58">
        <f t="shared" si="78"/>
        <v>228294145.17019999</v>
      </c>
      <c r="N293" s="57"/>
      <c r="O293" s="156"/>
      <c r="P293" s="59">
        <v>5</v>
      </c>
      <c r="Q293" s="50" t="s">
        <v>117</v>
      </c>
      <c r="R293" s="53" t="s">
        <v>701</v>
      </c>
      <c r="S293" s="53">
        <v>127008502.76549999</v>
      </c>
      <c r="T293" s="53">
        <v>0</v>
      </c>
      <c r="U293" s="53">
        <v>39092563.669399999</v>
      </c>
      <c r="V293" s="53">
        <v>7133894.4495999999</v>
      </c>
      <c r="W293" s="53">
        <v>4983031.9930999996</v>
      </c>
      <c r="X293" s="53">
        <f t="shared" si="81"/>
        <v>2491515.9965499998</v>
      </c>
      <c r="Y293" s="53">
        <f t="shared" si="82"/>
        <v>2491515.9965499998</v>
      </c>
      <c r="Z293" s="53">
        <v>134398256.51480001</v>
      </c>
      <c r="AA293" s="58">
        <f t="shared" si="76"/>
        <v>310124733.39585</v>
      </c>
    </row>
    <row r="294" spans="1:27" ht="24.9" customHeight="1">
      <c r="A294" s="161"/>
      <c r="B294" s="157"/>
      <c r="C294" s="49">
        <v>17</v>
      </c>
      <c r="D294" s="53" t="s">
        <v>702</v>
      </c>
      <c r="E294" s="53">
        <v>79187913.496700004</v>
      </c>
      <c r="F294" s="53">
        <v>0</v>
      </c>
      <c r="G294" s="53">
        <v>24373632.338100001</v>
      </c>
      <c r="H294" s="53">
        <v>4902461.6623</v>
      </c>
      <c r="I294" s="53">
        <v>3106846.375</v>
      </c>
      <c r="J294" s="53">
        <v>0</v>
      </c>
      <c r="K294" s="53">
        <f t="shared" si="69"/>
        <v>3106846.375</v>
      </c>
      <c r="L294" s="53">
        <v>75207664.319399998</v>
      </c>
      <c r="M294" s="58">
        <f t="shared" si="78"/>
        <v>186778518.19150001</v>
      </c>
      <c r="N294" s="57"/>
      <c r="O294" s="156"/>
      <c r="P294" s="59">
        <v>6</v>
      </c>
      <c r="Q294" s="50" t="s">
        <v>117</v>
      </c>
      <c r="R294" s="53" t="s">
        <v>703</v>
      </c>
      <c r="S294" s="53">
        <v>109830040.81119999</v>
      </c>
      <c r="T294" s="53">
        <v>0</v>
      </c>
      <c r="U294" s="53">
        <v>33805121.4661</v>
      </c>
      <c r="V294" s="53">
        <v>6063089.3443</v>
      </c>
      <c r="W294" s="53">
        <v>4309054.8683000002</v>
      </c>
      <c r="X294" s="53">
        <f t="shared" si="81"/>
        <v>2154527.4341500001</v>
      </c>
      <c r="Y294" s="53">
        <f t="shared" si="82"/>
        <v>2154527.4341500001</v>
      </c>
      <c r="Z294" s="53">
        <v>113778897.01000001</v>
      </c>
      <c r="AA294" s="58">
        <f t="shared" si="76"/>
        <v>265631676.06575</v>
      </c>
    </row>
    <row r="295" spans="1:27" ht="24.9" customHeight="1">
      <c r="A295" s="49"/>
      <c r="B295" s="162" t="s">
        <v>704</v>
      </c>
      <c r="C295" s="163"/>
      <c r="D295" s="54"/>
      <c r="E295" s="54">
        <f>SUM(E278:E294)</f>
        <v>1537842407.2907999</v>
      </c>
      <c r="F295" s="54">
        <f t="shared" ref="F295:L295" si="83">SUM(F278:F294)</f>
        <v>0</v>
      </c>
      <c r="G295" s="54">
        <f t="shared" si="83"/>
        <v>473339980.48530006</v>
      </c>
      <c r="H295" s="54">
        <f t="shared" si="83"/>
        <v>93310003.942100003</v>
      </c>
      <c r="I295" s="54">
        <f t="shared" si="83"/>
        <v>60335471.6329</v>
      </c>
      <c r="J295" s="54">
        <f t="shared" si="83"/>
        <v>0</v>
      </c>
      <c r="K295" s="54">
        <f t="shared" si="83"/>
        <v>60335471.6329</v>
      </c>
      <c r="L295" s="54">
        <f t="shared" si="83"/>
        <v>1470476507.1820998</v>
      </c>
      <c r="M295" s="60">
        <f t="shared" si="78"/>
        <v>3635304370.5331998</v>
      </c>
      <c r="N295" s="57"/>
      <c r="O295" s="156"/>
      <c r="P295" s="59">
        <v>7</v>
      </c>
      <c r="Q295" s="50" t="s">
        <v>117</v>
      </c>
      <c r="R295" s="53" t="s">
        <v>705</v>
      </c>
      <c r="S295" s="53">
        <v>96413587.448799998</v>
      </c>
      <c r="T295" s="53">
        <v>0</v>
      </c>
      <c r="U295" s="53">
        <v>29675606.151299998</v>
      </c>
      <c r="V295" s="53">
        <v>4833005.2116</v>
      </c>
      <c r="W295" s="53">
        <v>3782675.8080000002</v>
      </c>
      <c r="X295" s="53">
        <f t="shared" si="81"/>
        <v>1891337.9040000001</v>
      </c>
      <c r="Y295" s="53">
        <f t="shared" si="82"/>
        <v>1891337.9040000001</v>
      </c>
      <c r="Z295" s="53">
        <v>90092470.015100002</v>
      </c>
      <c r="AA295" s="58">
        <f t="shared" si="76"/>
        <v>222906006.7308</v>
      </c>
    </row>
    <row r="296" spans="1:27" ht="24.9" customHeight="1">
      <c r="A296" s="161">
        <v>15</v>
      </c>
      <c r="B296" s="155" t="s">
        <v>706</v>
      </c>
      <c r="C296" s="49">
        <v>1</v>
      </c>
      <c r="D296" s="53" t="s">
        <v>707</v>
      </c>
      <c r="E296" s="53">
        <v>126345710.4879</v>
      </c>
      <c r="F296" s="53">
        <f>-4907596.13</f>
        <v>-4907596.13</v>
      </c>
      <c r="G296" s="53">
        <v>38888559.616499998</v>
      </c>
      <c r="H296" s="53">
        <v>6081684.1683</v>
      </c>
      <c r="I296" s="53">
        <v>4957028.1030999999</v>
      </c>
      <c r="J296" s="53">
        <v>0</v>
      </c>
      <c r="K296" s="53">
        <f t="shared" si="69"/>
        <v>4957028.1030999999</v>
      </c>
      <c r="L296" s="53">
        <v>110264307.4911</v>
      </c>
      <c r="M296" s="58">
        <f t="shared" si="78"/>
        <v>281629693.73690003</v>
      </c>
      <c r="N296" s="57"/>
      <c r="O296" s="156"/>
      <c r="P296" s="59">
        <v>8</v>
      </c>
      <c r="Q296" s="50" t="s">
        <v>117</v>
      </c>
      <c r="R296" s="53" t="s">
        <v>708</v>
      </c>
      <c r="S296" s="53">
        <v>85148750.472100005</v>
      </c>
      <c r="T296" s="53">
        <v>0</v>
      </c>
      <c r="U296" s="53">
        <v>26208347.289500002</v>
      </c>
      <c r="V296" s="53">
        <v>4444512.5351</v>
      </c>
      <c r="W296" s="53">
        <v>3340712.9328999999</v>
      </c>
      <c r="X296" s="53">
        <f t="shared" si="81"/>
        <v>1670356.4664499999</v>
      </c>
      <c r="Y296" s="53">
        <f t="shared" si="82"/>
        <v>1670356.4664499999</v>
      </c>
      <c r="Z296" s="53">
        <v>82611678.112299994</v>
      </c>
      <c r="AA296" s="58">
        <f t="shared" si="76"/>
        <v>200083644.87545002</v>
      </c>
    </row>
    <row r="297" spans="1:27" ht="24.9" customHeight="1">
      <c r="A297" s="161"/>
      <c r="B297" s="156"/>
      <c r="C297" s="49">
        <v>2</v>
      </c>
      <c r="D297" s="53" t="s">
        <v>709</v>
      </c>
      <c r="E297" s="53">
        <v>91756360.515599996</v>
      </c>
      <c r="F297" s="53">
        <f t="shared" ref="F297:F306" si="84">-4907596.13</f>
        <v>-4907596.13</v>
      </c>
      <c r="G297" s="53">
        <v>28242135.6635</v>
      </c>
      <c r="H297" s="53">
        <v>4987119.1116000004</v>
      </c>
      <c r="I297" s="53">
        <v>3599954.8854</v>
      </c>
      <c r="J297" s="53">
        <v>0</v>
      </c>
      <c r="K297" s="53">
        <f t="shared" si="69"/>
        <v>3599954.8854</v>
      </c>
      <c r="L297" s="53">
        <v>89187427.772799999</v>
      </c>
      <c r="M297" s="58">
        <f t="shared" ref="M297:M308" si="85">E297+F297+G297+H297+K297+L297</f>
        <v>212865401.81889999</v>
      </c>
      <c r="N297" s="57"/>
      <c r="O297" s="156"/>
      <c r="P297" s="59">
        <v>9</v>
      </c>
      <c r="Q297" s="50" t="s">
        <v>117</v>
      </c>
      <c r="R297" s="53" t="s">
        <v>710</v>
      </c>
      <c r="S297" s="53">
        <v>87335006.234099999</v>
      </c>
      <c r="T297" s="53">
        <v>0</v>
      </c>
      <c r="U297" s="53">
        <v>26881265.564399999</v>
      </c>
      <c r="V297" s="53">
        <v>4612395.8096000003</v>
      </c>
      <c r="W297" s="53">
        <v>3426488.1538999998</v>
      </c>
      <c r="X297" s="53">
        <f t="shared" si="81"/>
        <v>1713244.0769499999</v>
      </c>
      <c r="Y297" s="53">
        <f t="shared" si="82"/>
        <v>1713244.0769499999</v>
      </c>
      <c r="Z297" s="53">
        <v>85844428.473800004</v>
      </c>
      <c r="AA297" s="58">
        <f t="shared" si="76"/>
        <v>206386340.15885001</v>
      </c>
    </row>
    <row r="298" spans="1:27" ht="24.9" customHeight="1">
      <c r="A298" s="161"/>
      <c r="B298" s="156"/>
      <c r="C298" s="49">
        <v>3</v>
      </c>
      <c r="D298" s="53" t="s">
        <v>711</v>
      </c>
      <c r="E298" s="53">
        <v>92350760.898200005</v>
      </c>
      <c r="F298" s="53">
        <f t="shared" si="84"/>
        <v>-4907596.13</v>
      </c>
      <c r="G298" s="53">
        <v>28425089.043000001</v>
      </c>
      <c r="H298" s="53">
        <v>4896228.5620999997</v>
      </c>
      <c r="I298" s="53">
        <v>3623275.4981999998</v>
      </c>
      <c r="J298" s="53">
        <v>0</v>
      </c>
      <c r="K298" s="53">
        <f t="shared" si="69"/>
        <v>3623275.4981999998</v>
      </c>
      <c r="L298" s="53">
        <v>87437244.750100002</v>
      </c>
      <c r="M298" s="58">
        <f t="shared" si="85"/>
        <v>211825002.6216</v>
      </c>
      <c r="N298" s="57"/>
      <c r="O298" s="156"/>
      <c r="P298" s="59">
        <v>10</v>
      </c>
      <c r="Q298" s="50" t="s">
        <v>117</v>
      </c>
      <c r="R298" s="53" t="s">
        <v>712</v>
      </c>
      <c r="S298" s="53">
        <v>82849910.270600006</v>
      </c>
      <c r="T298" s="53">
        <v>0</v>
      </c>
      <c r="U298" s="53">
        <v>25500776.103399999</v>
      </c>
      <c r="V298" s="53">
        <v>4312443.8932999996</v>
      </c>
      <c r="W298" s="53">
        <v>3250520.5912000001</v>
      </c>
      <c r="X298" s="53">
        <f t="shared" si="81"/>
        <v>1625260.2956000001</v>
      </c>
      <c r="Y298" s="53">
        <f t="shared" si="82"/>
        <v>1625260.2956000001</v>
      </c>
      <c r="Z298" s="53">
        <v>80068572.190200001</v>
      </c>
      <c r="AA298" s="58">
        <f t="shared" si="76"/>
        <v>194356962.75310001</v>
      </c>
    </row>
    <row r="299" spans="1:27" ht="24.9" customHeight="1">
      <c r="A299" s="161"/>
      <c r="B299" s="156"/>
      <c r="C299" s="49">
        <v>4</v>
      </c>
      <c r="D299" s="53" t="s">
        <v>713</v>
      </c>
      <c r="E299" s="53">
        <v>100628615.66429999</v>
      </c>
      <c r="F299" s="53">
        <f t="shared" si="84"/>
        <v>-4907596.13</v>
      </c>
      <c r="G299" s="53">
        <v>30972970.148899999</v>
      </c>
      <c r="H299" s="53">
        <v>4940306.7660999997</v>
      </c>
      <c r="I299" s="53">
        <v>3948047.5743999998</v>
      </c>
      <c r="J299" s="53">
        <v>0</v>
      </c>
      <c r="K299" s="53">
        <f t="shared" si="69"/>
        <v>3948047.5743999998</v>
      </c>
      <c r="L299" s="53">
        <v>88286012.028600007</v>
      </c>
      <c r="M299" s="58">
        <f t="shared" si="85"/>
        <v>223868356.05230001</v>
      </c>
      <c r="N299" s="57"/>
      <c r="O299" s="156"/>
      <c r="P299" s="59">
        <v>11</v>
      </c>
      <c r="Q299" s="50" t="s">
        <v>117</v>
      </c>
      <c r="R299" s="53" t="s">
        <v>714</v>
      </c>
      <c r="S299" s="53">
        <v>114467896.03929999</v>
      </c>
      <c r="T299" s="53">
        <v>0</v>
      </c>
      <c r="U299" s="53">
        <v>35232629.442699999</v>
      </c>
      <c r="V299" s="53">
        <v>5960144.1135</v>
      </c>
      <c r="W299" s="53">
        <v>4491015.7644999996</v>
      </c>
      <c r="X299" s="53">
        <f t="shared" si="81"/>
        <v>2245507.8822499998</v>
      </c>
      <c r="Y299" s="53">
        <f t="shared" si="82"/>
        <v>2245507.8822499998</v>
      </c>
      <c r="Z299" s="53">
        <v>111796589.7614</v>
      </c>
      <c r="AA299" s="58">
        <f t="shared" si="76"/>
        <v>269702767.23914999</v>
      </c>
    </row>
    <row r="300" spans="1:27" ht="24.9" customHeight="1">
      <c r="A300" s="161"/>
      <c r="B300" s="156"/>
      <c r="C300" s="49">
        <v>5</v>
      </c>
      <c r="D300" s="53" t="s">
        <v>715</v>
      </c>
      <c r="E300" s="53">
        <v>97875100.554800004</v>
      </c>
      <c r="F300" s="53">
        <f t="shared" si="84"/>
        <v>-4907596.13</v>
      </c>
      <c r="G300" s="53">
        <v>30125452.365499999</v>
      </c>
      <c r="H300" s="53">
        <v>5192730.0442000004</v>
      </c>
      <c r="I300" s="53">
        <v>3840016.5876000002</v>
      </c>
      <c r="J300" s="53">
        <v>0</v>
      </c>
      <c r="K300" s="53">
        <f t="shared" si="69"/>
        <v>3840016.5876000002</v>
      </c>
      <c r="L300" s="53">
        <v>93146659.679299995</v>
      </c>
      <c r="M300" s="58">
        <f t="shared" si="85"/>
        <v>225272363.10140002</v>
      </c>
      <c r="N300" s="57"/>
      <c r="O300" s="156"/>
      <c r="P300" s="59">
        <v>12</v>
      </c>
      <c r="Q300" s="50" t="s">
        <v>117</v>
      </c>
      <c r="R300" s="53" t="s">
        <v>716</v>
      </c>
      <c r="S300" s="53">
        <v>77065778.333100006</v>
      </c>
      <c r="T300" s="53">
        <v>0</v>
      </c>
      <c r="U300" s="53">
        <v>23720450.0535</v>
      </c>
      <c r="V300" s="53">
        <v>4234752.3463000003</v>
      </c>
      <c r="W300" s="53">
        <v>3023586.8516000002</v>
      </c>
      <c r="X300" s="53">
        <f t="shared" si="81"/>
        <v>1511793.4258000001</v>
      </c>
      <c r="Y300" s="53">
        <f t="shared" si="82"/>
        <v>1511793.4258000001</v>
      </c>
      <c r="Z300" s="53">
        <v>78572548.374400005</v>
      </c>
      <c r="AA300" s="58">
        <f t="shared" si="76"/>
        <v>185105322.53310001</v>
      </c>
    </row>
    <row r="301" spans="1:27" ht="24.9" customHeight="1">
      <c r="A301" s="161"/>
      <c r="B301" s="156"/>
      <c r="C301" s="49">
        <v>6</v>
      </c>
      <c r="D301" s="53" t="s">
        <v>101</v>
      </c>
      <c r="E301" s="53">
        <v>106573551.5249</v>
      </c>
      <c r="F301" s="53">
        <f t="shared" si="84"/>
        <v>-4907596.13</v>
      </c>
      <c r="G301" s="53">
        <v>32802790.818999998</v>
      </c>
      <c r="H301" s="53">
        <v>5471498.9155999999</v>
      </c>
      <c r="I301" s="53">
        <v>4181290.2703</v>
      </c>
      <c r="J301" s="53">
        <v>0</v>
      </c>
      <c r="K301" s="53">
        <f t="shared" si="69"/>
        <v>4181290.2703</v>
      </c>
      <c r="L301" s="53">
        <v>98514616.507799998</v>
      </c>
      <c r="M301" s="58">
        <f t="shared" si="85"/>
        <v>242636151.90759999</v>
      </c>
      <c r="N301" s="57"/>
      <c r="O301" s="156"/>
      <c r="P301" s="59">
        <v>13</v>
      </c>
      <c r="Q301" s="50" t="s">
        <v>117</v>
      </c>
      <c r="R301" s="53" t="s">
        <v>717</v>
      </c>
      <c r="S301" s="53">
        <v>102884305.3292</v>
      </c>
      <c r="T301" s="53">
        <v>0</v>
      </c>
      <c r="U301" s="53">
        <v>31667259.821800001</v>
      </c>
      <c r="V301" s="53">
        <v>5058261.7806000002</v>
      </c>
      <c r="W301" s="53">
        <v>4036546.9545999998</v>
      </c>
      <c r="X301" s="53">
        <f t="shared" si="81"/>
        <v>2018273.4772999999</v>
      </c>
      <c r="Y301" s="53">
        <f t="shared" si="82"/>
        <v>2018273.4772999999</v>
      </c>
      <c r="Z301" s="53">
        <v>94429997.127499998</v>
      </c>
      <c r="AA301" s="58">
        <f t="shared" si="76"/>
        <v>236058097.53639999</v>
      </c>
    </row>
    <row r="302" spans="1:27" ht="24.9" customHeight="1">
      <c r="A302" s="161"/>
      <c r="B302" s="156"/>
      <c r="C302" s="49">
        <v>7</v>
      </c>
      <c r="D302" s="53" t="s">
        <v>718</v>
      </c>
      <c r="E302" s="53">
        <v>83563512.563099995</v>
      </c>
      <c r="F302" s="53">
        <f t="shared" si="84"/>
        <v>-4907596.13</v>
      </c>
      <c r="G302" s="53">
        <v>25720419.217500001</v>
      </c>
      <c r="H302" s="53">
        <v>4439032.9378000004</v>
      </c>
      <c r="I302" s="53">
        <v>3278517.9534</v>
      </c>
      <c r="J302" s="53">
        <v>0</v>
      </c>
      <c r="K302" s="53">
        <f t="shared" si="69"/>
        <v>3278517.9534</v>
      </c>
      <c r="L302" s="53">
        <v>78633512.965200007</v>
      </c>
      <c r="M302" s="58">
        <f t="shared" si="85"/>
        <v>190727399.50700003</v>
      </c>
      <c r="N302" s="57"/>
      <c r="O302" s="156"/>
      <c r="P302" s="59">
        <v>14</v>
      </c>
      <c r="Q302" s="50" t="s">
        <v>117</v>
      </c>
      <c r="R302" s="53" t="s">
        <v>719</v>
      </c>
      <c r="S302" s="53">
        <v>102735500.6002</v>
      </c>
      <c r="T302" s="53">
        <v>0</v>
      </c>
      <c r="U302" s="53">
        <v>31621458.491799999</v>
      </c>
      <c r="V302" s="53">
        <v>5104069.5692999996</v>
      </c>
      <c r="W302" s="53">
        <v>4030708.7727999999</v>
      </c>
      <c r="X302" s="53">
        <f t="shared" si="81"/>
        <v>2015354.3864</v>
      </c>
      <c r="Y302" s="53">
        <f t="shared" si="82"/>
        <v>2015354.3864</v>
      </c>
      <c r="Z302" s="53">
        <v>95312069.186199993</v>
      </c>
      <c r="AA302" s="58">
        <f t="shared" si="76"/>
        <v>236788452.23390001</v>
      </c>
    </row>
    <row r="303" spans="1:27" ht="24.9" customHeight="1">
      <c r="A303" s="161"/>
      <c r="B303" s="156"/>
      <c r="C303" s="49">
        <v>8</v>
      </c>
      <c r="D303" s="53" t="s">
        <v>720</v>
      </c>
      <c r="E303" s="53">
        <v>89637259.746099994</v>
      </c>
      <c r="F303" s="53">
        <f t="shared" si="84"/>
        <v>-4907596.13</v>
      </c>
      <c r="G303" s="53">
        <v>27589887.3499</v>
      </c>
      <c r="H303" s="53">
        <v>4836426.8607999999</v>
      </c>
      <c r="I303" s="53">
        <v>3516814.4128999999</v>
      </c>
      <c r="J303" s="53">
        <v>0</v>
      </c>
      <c r="K303" s="53">
        <f t="shared" si="69"/>
        <v>3516814.4128999999</v>
      </c>
      <c r="L303" s="53">
        <v>86285706.742200002</v>
      </c>
      <c r="M303" s="58">
        <f t="shared" si="85"/>
        <v>206958498.98189998</v>
      </c>
      <c r="N303" s="57"/>
      <c r="O303" s="156"/>
      <c r="P303" s="59">
        <v>15</v>
      </c>
      <c r="Q303" s="50" t="s">
        <v>117</v>
      </c>
      <c r="R303" s="53" t="s">
        <v>721</v>
      </c>
      <c r="S303" s="53">
        <v>81189428.111699998</v>
      </c>
      <c r="T303" s="53">
        <v>0</v>
      </c>
      <c r="U303" s="53">
        <v>24989688.238299999</v>
      </c>
      <c r="V303" s="53">
        <v>4533027.0894999998</v>
      </c>
      <c r="W303" s="53">
        <v>3185373.4904999998</v>
      </c>
      <c r="X303" s="53">
        <f t="shared" si="81"/>
        <v>1592686.7452499999</v>
      </c>
      <c r="Y303" s="53">
        <f t="shared" si="82"/>
        <v>1592686.7452499999</v>
      </c>
      <c r="Z303" s="53">
        <v>84316109.113600001</v>
      </c>
      <c r="AA303" s="58">
        <f t="shared" si="76"/>
        <v>196620939.29834998</v>
      </c>
    </row>
    <row r="304" spans="1:27" ht="24.9" customHeight="1">
      <c r="A304" s="161"/>
      <c r="B304" s="156"/>
      <c r="C304" s="49">
        <v>9</v>
      </c>
      <c r="D304" s="53" t="s">
        <v>722</v>
      </c>
      <c r="E304" s="53">
        <v>81720723.676499993</v>
      </c>
      <c r="F304" s="53">
        <f t="shared" si="84"/>
        <v>-4907596.13</v>
      </c>
      <c r="G304" s="53">
        <v>25153218.279599998</v>
      </c>
      <c r="H304" s="53">
        <v>4337529.0275999997</v>
      </c>
      <c r="I304" s="53">
        <v>3206218.2587000001</v>
      </c>
      <c r="J304" s="53">
        <v>0</v>
      </c>
      <c r="K304" s="53">
        <f t="shared" si="69"/>
        <v>3206218.2587000001</v>
      </c>
      <c r="L304" s="53">
        <v>76678959.700200006</v>
      </c>
      <c r="M304" s="58">
        <f t="shared" si="85"/>
        <v>186189052.81260002</v>
      </c>
      <c r="N304" s="57"/>
      <c r="O304" s="156"/>
      <c r="P304" s="59">
        <v>16</v>
      </c>
      <c r="Q304" s="50" t="s">
        <v>117</v>
      </c>
      <c r="R304" s="53" t="s">
        <v>723</v>
      </c>
      <c r="S304" s="53">
        <v>103450077.6488</v>
      </c>
      <c r="T304" s="53">
        <v>0</v>
      </c>
      <c r="U304" s="53">
        <v>31841401.630899999</v>
      </c>
      <c r="V304" s="53">
        <v>5200926.3125</v>
      </c>
      <c r="W304" s="53">
        <v>4058744.3783999998</v>
      </c>
      <c r="X304" s="53">
        <f t="shared" si="81"/>
        <v>2029372.1891999999</v>
      </c>
      <c r="Y304" s="53">
        <f t="shared" si="82"/>
        <v>2029372.1891999999</v>
      </c>
      <c r="Z304" s="53">
        <v>97177136.880099997</v>
      </c>
      <c r="AA304" s="58">
        <f t="shared" si="76"/>
        <v>239698914.66150004</v>
      </c>
    </row>
    <row r="305" spans="1:27" ht="24.9" customHeight="1">
      <c r="A305" s="161"/>
      <c r="B305" s="156"/>
      <c r="C305" s="49">
        <v>10</v>
      </c>
      <c r="D305" s="53" t="s">
        <v>724</v>
      </c>
      <c r="E305" s="53">
        <v>77501761.076399997</v>
      </c>
      <c r="F305" s="53">
        <f t="shared" si="84"/>
        <v>-4907596.13</v>
      </c>
      <c r="G305" s="53">
        <v>23854643.298599999</v>
      </c>
      <c r="H305" s="53">
        <v>4454013.9365999997</v>
      </c>
      <c r="I305" s="53">
        <v>3040692.1313</v>
      </c>
      <c r="J305" s="53">
        <v>0</v>
      </c>
      <c r="K305" s="53">
        <f t="shared" si="69"/>
        <v>3040692.1313</v>
      </c>
      <c r="L305" s="53">
        <v>78921986.188099995</v>
      </c>
      <c r="M305" s="58">
        <f t="shared" si="85"/>
        <v>182865500.50099999</v>
      </c>
      <c r="N305" s="57"/>
      <c r="O305" s="157"/>
      <c r="P305" s="59">
        <v>17</v>
      </c>
      <c r="Q305" s="50" t="s">
        <v>117</v>
      </c>
      <c r="R305" s="53" t="s">
        <v>725</v>
      </c>
      <c r="S305" s="53">
        <v>109916168.0167</v>
      </c>
      <c r="T305" s="53">
        <v>0</v>
      </c>
      <c r="U305" s="53">
        <v>33831630.976899996</v>
      </c>
      <c r="V305" s="53">
        <v>4796456.8157000002</v>
      </c>
      <c r="W305" s="53">
        <v>4312433.9698000001</v>
      </c>
      <c r="X305" s="53">
        <f t="shared" si="81"/>
        <v>2156216.9849</v>
      </c>
      <c r="Y305" s="53">
        <f t="shared" si="82"/>
        <v>2156216.9849</v>
      </c>
      <c r="Z305" s="53">
        <v>89388696.274900004</v>
      </c>
      <c r="AA305" s="58">
        <f t="shared" si="76"/>
        <v>240089169.06910002</v>
      </c>
    </row>
    <row r="306" spans="1:27" ht="24.9" customHeight="1">
      <c r="A306" s="161"/>
      <c r="B306" s="157"/>
      <c r="C306" s="49">
        <v>11</v>
      </c>
      <c r="D306" s="53" t="s">
        <v>726</v>
      </c>
      <c r="E306" s="53">
        <v>105777334.8378</v>
      </c>
      <c r="F306" s="53">
        <f t="shared" si="84"/>
        <v>-4907596.13</v>
      </c>
      <c r="G306" s="53">
        <v>32557719.419399999</v>
      </c>
      <c r="H306" s="53">
        <v>5360106.6727</v>
      </c>
      <c r="I306" s="53">
        <v>4150051.6277000001</v>
      </c>
      <c r="J306" s="53">
        <v>0</v>
      </c>
      <c r="K306" s="53">
        <f t="shared" ref="K306" si="86">I306-J306</f>
        <v>4150051.6277000001</v>
      </c>
      <c r="L306" s="53">
        <v>96369654.095100001</v>
      </c>
      <c r="M306" s="58">
        <f t="shared" si="85"/>
        <v>239307270.52270001</v>
      </c>
      <c r="N306" s="57"/>
      <c r="O306" s="49"/>
      <c r="P306" s="163"/>
      <c r="Q306" s="164"/>
      <c r="R306" s="54"/>
      <c r="S306" s="54">
        <f>S289+S290+S291+S292+S293+S294+S295+S296+S297+S298+S299+S300+S301+S302+S303+S304+S305</f>
        <v>1641758577.9743998</v>
      </c>
      <c r="T306" s="54">
        <f t="shared" ref="T306:Z306" si="87">T289+T290+T291+T292+T293+T294+T295+T296+T297+T298+T299+T300+T301+T302+T303+T304+T305</f>
        <v>0</v>
      </c>
      <c r="U306" s="54">
        <f t="shared" si="87"/>
        <v>505324843.15380007</v>
      </c>
      <c r="V306" s="54">
        <f t="shared" si="87"/>
        <v>85292213.432399973</v>
      </c>
      <c r="W306" s="54">
        <f t="shared" si="87"/>
        <v>64412502.633999996</v>
      </c>
      <c r="X306" s="54">
        <f t="shared" si="87"/>
        <v>32206251.316999998</v>
      </c>
      <c r="Y306" s="54">
        <f t="shared" si="87"/>
        <v>32206251.316999998</v>
      </c>
      <c r="Z306" s="54">
        <f t="shared" si="87"/>
        <v>1591864744.0992999</v>
      </c>
      <c r="AA306" s="60">
        <f t="shared" ref="AA306" si="88">S306+T306+U306+V306+Y306+Z306</f>
        <v>3856446629.9768996</v>
      </c>
    </row>
    <row r="307" spans="1:27" ht="24.9" customHeight="1">
      <c r="A307" s="49"/>
      <c r="B307" s="162" t="s">
        <v>727</v>
      </c>
      <c r="C307" s="163"/>
      <c r="D307" s="54"/>
      <c r="E307" s="54">
        <f>SUM(E296:E306)</f>
        <v>1053730691.5455999</v>
      </c>
      <c r="F307" s="54">
        <f t="shared" ref="F307:L307" si="89">SUM(F296:F306)</f>
        <v>-53983557.430000007</v>
      </c>
      <c r="G307" s="54">
        <f t="shared" si="89"/>
        <v>324332885.22139996</v>
      </c>
      <c r="H307" s="54">
        <f t="shared" si="89"/>
        <v>54996677.003399998</v>
      </c>
      <c r="I307" s="54">
        <f t="shared" si="89"/>
        <v>41341907.303000003</v>
      </c>
      <c r="J307" s="54">
        <f t="shared" si="89"/>
        <v>0</v>
      </c>
      <c r="K307" s="54">
        <f t="shared" si="89"/>
        <v>41341907.303000003</v>
      </c>
      <c r="L307" s="54">
        <f t="shared" si="89"/>
        <v>983726087.92050004</v>
      </c>
      <c r="M307" s="60">
        <f t="shared" si="85"/>
        <v>2404144691.5639</v>
      </c>
      <c r="N307" s="57"/>
      <c r="O307" s="155">
        <v>32</v>
      </c>
      <c r="P307" s="59">
        <v>1</v>
      </c>
      <c r="Q307" s="50" t="s">
        <v>118</v>
      </c>
      <c r="R307" s="53" t="s">
        <v>728</v>
      </c>
      <c r="S307" s="53">
        <v>73133444.869599998</v>
      </c>
      <c r="T307" s="53">
        <v>0</v>
      </c>
      <c r="U307" s="53">
        <v>22510098.046</v>
      </c>
      <c r="V307" s="53">
        <v>5656817.1383999996</v>
      </c>
      <c r="W307" s="53">
        <v>2869306.2875000001</v>
      </c>
      <c r="X307" s="53">
        <f>W307/2</f>
        <v>1434653.14375</v>
      </c>
      <c r="Y307" s="53">
        <f>W307-X307</f>
        <v>1434653.14375</v>
      </c>
      <c r="Z307" s="53">
        <v>215557091.93450001</v>
      </c>
      <c r="AA307" s="58">
        <f t="shared" si="76"/>
        <v>318292105.13225001</v>
      </c>
    </row>
    <row r="308" spans="1:27" ht="24.9" customHeight="1">
      <c r="A308" s="161">
        <v>16</v>
      </c>
      <c r="B308" s="155" t="s">
        <v>729</v>
      </c>
      <c r="C308" s="49">
        <v>1</v>
      </c>
      <c r="D308" s="53" t="s">
        <v>730</v>
      </c>
      <c r="E308" s="53">
        <v>82685738.060800001</v>
      </c>
      <c r="F308" s="53">
        <v>0</v>
      </c>
      <c r="G308" s="53">
        <v>25450244.741900001</v>
      </c>
      <c r="H308" s="53">
        <v>5033235.4096999997</v>
      </c>
      <c r="I308" s="53">
        <v>3244079.4841</v>
      </c>
      <c r="J308" s="53">
        <f t="shared" ref="J308:J334" si="90">I308/2</f>
        <v>1622039.74205</v>
      </c>
      <c r="K308" s="53">
        <f>I308/2</f>
        <v>1622039.74205</v>
      </c>
      <c r="L308" s="53">
        <v>84277712.727799997</v>
      </c>
      <c r="M308" s="58">
        <f t="shared" si="85"/>
        <v>199068970.68225002</v>
      </c>
      <c r="N308" s="57"/>
      <c r="O308" s="156"/>
      <c r="P308" s="59">
        <v>2</v>
      </c>
      <c r="Q308" s="50" t="s">
        <v>118</v>
      </c>
      <c r="R308" s="53" t="s">
        <v>731</v>
      </c>
      <c r="S308" s="53">
        <v>91374559.636099994</v>
      </c>
      <c r="T308" s="53">
        <v>0</v>
      </c>
      <c r="U308" s="53">
        <v>28124619.317299999</v>
      </c>
      <c r="V308" s="53">
        <v>6379032.3091000002</v>
      </c>
      <c r="W308" s="53">
        <v>3584975.3686000002</v>
      </c>
      <c r="X308" s="53">
        <f t="shared" ref="X308:X329" si="91">W308/2</f>
        <v>1792487.6843000001</v>
      </c>
      <c r="Y308" s="53">
        <f t="shared" ref="Y308:Y329" si="92">W308-X308</f>
        <v>1792487.6843000001</v>
      </c>
      <c r="Z308" s="53">
        <v>229464024.36570001</v>
      </c>
      <c r="AA308" s="58">
        <f t="shared" si="76"/>
        <v>357134723.3125</v>
      </c>
    </row>
    <row r="309" spans="1:27" ht="24.9" customHeight="1">
      <c r="A309" s="161"/>
      <c r="B309" s="156"/>
      <c r="C309" s="49">
        <v>2</v>
      </c>
      <c r="D309" s="53" t="s">
        <v>732</v>
      </c>
      <c r="E309" s="53">
        <v>77811447.405000001</v>
      </c>
      <c r="F309" s="53">
        <v>0</v>
      </c>
      <c r="G309" s="53">
        <v>23949963.157200001</v>
      </c>
      <c r="H309" s="53">
        <v>4817037.3222000003</v>
      </c>
      <c r="I309" s="53">
        <v>3052842.3168000001</v>
      </c>
      <c r="J309" s="53">
        <f t="shared" si="90"/>
        <v>1526421.1584000001</v>
      </c>
      <c r="K309" s="53">
        <f t="shared" ref="K309:K334" si="93">I309/2</f>
        <v>1526421.1584000001</v>
      </c>
      <c r="L309" s="53">
        <v>80114615.196799994</v>
      </c>
      <c r="M309" s="58">
        <f t="shared" ref="M309:M335" si="94">E309+F309+G309+H309+K309+L309</f>
        <v>188219484.2396</v>
      </c>
      <c r="N309" s="57"/>
      <c r="O309" s="156"/>
      <c r="P309" s="59">
        <v>3</v>
      </c>
      <c r="Q309" s="50" t="s">
        <v>118</v>
      </c>
      <c r="R309" s="53" t="s">
        <v>733</v>
      </c>
      <c r="S309" s="53">
        <v>84175135.9322</v>
      </c>
      <c r="T309" s="53">
        <v>0</v>
      </c>
      <c r="U309" s="53">
        <v>25908673.7436</v>
      </c>
      <c r="V309" s="53">
        <v>5562991.5360000003</v>
      </c>
      <c r="W309" s="53">
        <v>3302514.2903</v>
      </c>
      <c r="X309" s="53">
        <f t="shared" si="91"/>
        <v>1651257.14515</v>
      </c>
      <c r="Y309" s="53">
        <f t="shared" si="92"/>
        <v>1651257.14515</v>
      </c>
      <c r="Z309" s="53">
        <v>213750391.70910001</v>
      </c>
      <c r="AA309" s="58">
        <f t="shared" si="76"/>
        <v>331048450.06604999</v>
      </c>
    </row>
    <row r="310" spans="1:27" ht="24.9" customHeight="1">
      <c r="A310" s="161"/>
      <c r="B310" s="156"/>
      <c r="C310" s="49">
        <v>3</v>
      </c>
      <c r="D310" s="53" t="s">
        <v>734</v>
      </c>
      <c r="E310" s="53">
        <v>71484565.763099998</v>
      </c>
      <c r="F310" s="53">
        <v>0</v>
      </c>
      <c r="G310" s="53">
        <v>22002581.540800001</v>
      </c>
      <c r="H310" s="53">
        <v>4467879.5947000002</v>
      </c>
      <c r="I310" s="53">
        <v>2804614.4191000001</v>
      </c>
      <c r="J310" s="53">
        <f t="shared" si="90"/>
        <v>1402307.20955</v>
      </c>
      <c r="K310" s="53">
        <f t="shared" si="93"/>
        <v>1402307.20955</v>
      </c>
      <c r="L310" s="53">
        <v>73391254.735699996</v>
      </c>
      <c r="M310" s="58">
        <f t="shared" si="94"/>
        <v>172748588.84384999</v>
      </c>
      <c r="N310" s="57"/>
      <c r="O310" s="156"/>
      <c r="P310" s="59">
        <v>4</v>
      </c>
      <c r="Q310" s="50" t="s">
        <v>118</v>
      </c>
      <c r="R310" s="53" t="s">
        <v>735</v>
      </c>
      <c r="S310" s="53">
        <v>89855271.063899994</v>
      </c>
      <c r="T310" s="53">
        <v>0</v>
      </c>
      <c r="U310" s="53">
        <v>27656990.111699998</v>
      </c>
      <c r="V310" s="53">
        <v>6043457.9363000002</v>
      </c>
      <c r="W310" s="53">
        <v>3525367.8352999999</v>
      </c>
      <c r="X310" s="53">
        <f t="shared" si="91"/>
        <v>1762683.91765</v>
      </c>
      <c r="Y310" s="53">
        <f t="shared" si="92"/>
        <v>1762683.91765</v>
      </c>
      <c r="Z310" s="53">
        <v>223002224.1737</v>
      </c>
      <c r="AA310" s="58">
        <f t="shared" si="76"/>
        <v>348320627.20324999</v>
      </c>
    </row>
    <row r="311" spans="1:27" ht="24.9" customHeight="1">
      <c r="A311" s="161"/>
      <c r="B311" s="156"/>
      <c r="C311" s="49">
        <v>4</v>
      </c>
      <c r="D311" s="53" t="s">
        <v>736</v>
      </c>
      <c r="E311" s="53">
        <v>76029350.102799997</v>
      </c>
      <c r="F311" s="53">
        <v>0</v>
      </c>
      <c r="G311" s="53">
        <v>23401442.776799999</v>
      </c>
      <c r="H311" s="53">
        <v>4770661.7405000003</v>
      </c>
      <c r="I311" s="53">
        <v>2982923.7864000001</v>
      </c>
      <c r="J311" s="53">
        <f t="shared" si="90"/>
        <v>1491461.8932</v>
      </c>
      <c r="K311" s="53">
        <f t="shared" si="93"/>
        <v>1491461.8932</v>
      </c>
      <c r="L311" s="53">
        <v>79221609.750699997</v>
      </c>
      <c r="M311" s="58">
        <f t="shared" si="94"/>
        <v>184914526.264</v>
      </c>
      <c r="N311" s="57"/>
      <c r="O311" s="156"/>
      <c r="P311" s="59">
        <v>5</v>
      </c>
      <c r="Q311" s="50" t="s">
        <v>118</v>
      </c>
      <c r="R311" s="53" t="s">
        <v>737</v>
      </c>
      <c r="S311" s="53">
        <v>83408171.690300003</v>
      </c>
      <c r="T311" s="53">
        <v>0</v>
      </c>
      <c r="U311" s="53">
        <v>25672606.096000001</v>
      </c>
      <c r="V311" s="53">
        <v>6122870.3328</v>
      </c>
      <c r="W311" s="53">
        <v>3272423.3336</v>
      </c>
      <c r="X311" s="53">
        <f t="shared" si="91"/>
        <v>1636211.6668</v>
      </c>
      <c r="Y311" s="53">
        <f t="shared" si="92"/>
        <v>1636211.6668</v>
      </c>
      <c r="Z311" s="53">
        <v>224531384.56369999</v>
      </c>
      <c r="AA311" s="58">
        <f t="shared" si="76"/>
        <v>341371244.34960002</v>
      </c>
    </row>
    <row r="312" spans="1:27" ht="24.9" customHeight="1">
      <c r="A312" s="161"/>
      <c r="B312" s="156"/>
      <c r="C312" s="49">
        <v>5</v>
      </c>
      <c r="D312" s="53" t="s">
        <v>738</v>
      </c>
      <c r="E312" s="53">
        <v>81526751.804499999</v>
      </c>
      <c r="F312" s="53">
        <v>0</v>
      </c>
      <c r="G312" s="53">
        <v>25093514.735399999</v>
      </c>
      <c r="H312" s="53">
        <v>4707881.3099999996</v>
      </c>
      <c r="I312" s="53">
        <v>3198607.9961999999</v>
      </c>
      <c r="J312" s="53">
        <f t="shared" si="90"/>
        <v>1599303.9981</v>
      </c>
      <c r="K312" s="53">
        <f t="shared" si="93"/>
        <v>1599303.9981</v>
      </c>
      <c r="L312" s="53">
        <v>78012713.510000005</v>
      </c>
      <c r="M312" s="58">
        <f t="shared" si="94"/>
        <v>190940165.35800001</v>
      </c>
      <c r="N312" s="57"/>
      <c r="O312" s="156"/>
      <c r="P312" s="59">
        <v>6</v>
      </c>
      <c r="Q312" s="50" t="s">
        <v>118</v>
      </c>
      <c r="R312" s="53" t="s">
        <v>739</v>
      </c>
      <c r="S312" s="53">
        <v>83394234.324399993</v>
      </c>
      <c r="T312" s="53">
        <v>0</v>
      </c>
      <c r="U312" s="53">
        <v>25668316.2465</v>
      </c>
      <c r="V312" s="53">
        <v>6081447.6527000004</v>
      </c>
      <c r="W312" s="53">
        <v>3271876.5170999998</v>
      </c>
      <c r="X312" s="53">
        <f t="shared" si="91"/>
        <v>1635938.2585499999</v>
      </c>
      <c r="Y312" s="53">
        <f t="shared" si="92"/>
        <v>1635938.2585499999</v>
      </c>
      <c r="Z312" s="53">
        <v>223733751.89739999</v>
      </c>
      <c r="AA312" s="58">
        <f t="shared" si="76"/>
        <v>340513688.37954998</v>
      </c>
    </row>
    <row r="313" spans="1:27" ht="24.9" customHeight="1">
      <c r="A313" s="161"/>
      <c r="B313" s="156"/>
      <c r="C313" s="49">
        <v>6</v>
      </c>
      <c r="D313" s="53" t="s">
        <v>740</v>
      </c>
      <c r="E313" s="53">
        <v>81799741.950200006</v>
      </c>
      <c r="F313" s="53">
        <v>0</v>
      </c>
      <c r="G313" s="53">
        <v>25177539.697700001</v>
      </c>
      <c r="H313" s="53">
        <v>4720748.3720000004</v>
      </c>
      <c r="I313" s="53">
        <v>3209318.4493999998</v>
      </c>
      <c r="J313" s="53">
        <f t="shared" si="90"/>
        <v>1604659.2246999999</v>
      </c>
      <c r="K313" s="53">
        <f t="shared" si="93"/>
        <v>1604659.2246999999</v>
      </c>
      <c r="L313" s="53">
        <v>78260480.890400007</v>
      </c>
      <c r="M313" s="58">
        <f t="shared" si="94"/>
        <v>191563170.13500002</v>
      </c>
      <c r="N313" s="57"/>
      <c r="O313" s="156"/>
      <c r="P313" s="59">
        <v>7</v>
      </c>
      <c r="Q313" s="50" t="s">
        <v>118</v>
      </c>
      <c r="R313" s="53" t="s">
        <v>741</v>
      </c>
      <c r="S313" s="53">
        <v>90380267.667999998</v>
      </c>
      <c r="T313" s="53">
        <v>0</v>
      </c>
      <c r="U313" s="53">
        <v>27818581.365200002</v>
      </c>
      <c r="V313" s="53">
        <v>6382072.1853</v>
      </c>
      <c r="W313" s="53">
        <v>3545965.4709999999</v>
      </c>
      <c r="X313" s="53">
        <f t="shared" si="91"/>
        <v>1772982.7355</v>
      </c>
      <c r="Y313" s="53">
        <f t="shared" si="92"/>
        <v>1772982.7355</v>
      </c>
      <c r="Z313" s="53">
        <v>229522560.03999999</v>
      </c>
      <c r="AA313" s="58">
        <f t="shared" si="76"/>
        <v>355876463.99399996</v>
      </c>
    </row>
    <row r="314" spans="1:27" ht="24.9" customHeight="1">
      <c r="A314" s="161"/>
      <c r="B314" s="156"/>
      <c r="C314" s="49">
        <v>7</v>
      </c>
      <c r="D314" s="53" t="s">
        <v>742</v>
      </c>
      <c r="E314" s="53">
        <v>73215083.335600004</v>
      </c>
      <c r="F314" s="53">
        <v>0</v>
      </c>
      <c r="G314" s="53">
        <v>22535225.945700001</v>
      </c>
      <c r="H314" s="53">
        <v>4378893.3355</v>
      </c>
      <c r="I314" s="53">
        <v>2872509.2785</v>
      </c>
      <c r="J314" s="53">
        <f t="shared" si="90"/>
        <v>1436254.63925</v>
      </c>
      <c r="K314" s="53">
        <f t="shared" si="93"/>
        <v>1436254.63925</v>
      </c>
      <c r="L314" s="53">
        <v>71677740.612499997</v>
      </c>
      <c r="M314" s="58">
        <f t="shared" si="94"/>
        <v>173243197.86855</v>
      </c>
      <c r="N314" s="57"/>
      <c r="O314" s="156"/>
      <c r="P314" s="59">
        <v>8</v>
      </c>
      <c r="Q314" s="50" t="s">
        <v>118</v>
      </c>
      <c r="R314" s="53" t="s">
        <v>743</v>
      </c>
      <c r="S314" s="53">
        <v>87561382.917899996</v>
      </c>
      <c r="T314" s="53">
        <v>0</v>
      </c>
      <c r="U314" s="53">
        <v>26950943.142900001</v>
      </c>
      <c r="V314" s="53">
        <v>5867660.5015000002</v>
      </c>
      <c r="W314" s="53">
        <v>3435369.7818</v>
      </c>
      <c r="X314" s="53">
        <f t="shared" si="91"/>
        <v>1717684.8909</v>
      </c>
      <c r="Y314" s="53">
        <f t="shared" si="92"/>
        <v>1717684.8909</v>
      </c>
      <c r="Z314" s="53">
        <v>219617079.21160001</v>
      </c>
      <c r="AA314" s="58">
        <f t="shared" si="76"/>
        <v>341714750.66479999</v>
      </c>
    </row>
    <row r="315" spans="1:27" ht="24.9" customHeight="1">
      <c r="A315" s="161"/>
      <c r="B315" s="156"/>
      <c r="C315" s="49">
        <v>8</v>
      </c>
      <c r="D315" s="53" t="s">
        <v>744</v>
      </c>
      <c r="E315" s="53">
        <v>77549936.794</v>
      </c>
      <c r="F315" s="53">
        <v>0</v>
      </c>
      <c r="G315" s="53">
        <v>23869471.536699999</v>
      </c>
      <c r="H315" s="53">
        <v>4628477.6487999996</v>
      </c>
      <c r="I315" s="53">
        <v>3042582.2499000002</v>
      </c>
      <c r="J315" s="53">
        <f t="shared" si="90"/>
        <v>1521291.1249500001</v>
      </c>
      <c r="K315" s="53">
        <f t="shared" si="93"/>
        <v>1521291.1249500001</v>
      </c>
      <c r="L315" s="53">
        <v>76483721.325900003</v>
      </c>
      <c r="M315" s="58">
        <f t="shared" si="94"/>
        <v>184052898.43035001</v>
      </c>
      <c r="N315" s="57"/>
      <c r="O315" s="156"/>
      <c r="P315" s="59">
        <v>9</v>
      </c>
      <c r="Q315" s="50" t="s">
        <v>118</v>
      </c>
      <c r="R315" s="53" t="s">
        <v>745</v>
      </c>
      <c r="S315" s="53">
        <v>83518386.698300004</v>
      </c>
      <c r="T315" s="53">
        <v>0</v>
      </c>
      <c r="U315" s="53">
        <v>25706529.7084</v>
      </c>
      <c r="V315" s="53">
        <v>5963897.0400999999</v>
      </c>
      <c r="W315" s="53">
        <v>3276747.4922000002</v>
      </c>
      <c r="X315" s="53">
        <f t="shared" si="91"/>
        <v>1638373.7461000001</v>
      </c>
      <c r="Y315" s="53">
        <f t="shared" si="92"/>
        <v>1638373.7461000001</v>
      </c>
      <c r="Z315" s="53">
        <v>221470204.28220001</v>
      </c>
      <c r="AA315" s="58">
        <f t="shared" si="76"/>
        <v>338297391.47509998</v>
      </c>
    </row>
    <row r="316" spans="1:27" ht="24.9" customHeight="1">
      <c r="A316" s="161"/>
      <c r="B316" s="156"/>
      <c r="C316" s="49">
        <v>9</v>
      </c>
      <c r="D316" s="53" t="s">
        <v>746</v>
      </c>
      <c r="E316" s="53">
        <v>87249950.922199994</v>
      </c>
      <c r="F316" s="53">
        <v>0</v>
      </c>
      <c r="G316" s="53">
        <v>26855085.977000002</v>
      </c>
      <c r="H316" s="53">
        <v>5060175.0016999999</v>
      </c>
      <c r="I316" s="53">
        <v>3423151.1069999998</v>
      </c>
      <c r="J316" s="53">
        <f t="shared" si="90"/>
        <v>1711575.5534999999</v>
      </c>
      <c r="K316" s="53">
        <f t="shared" si="93"/>
        <v>1711575.5534999999</v>
      </c>
      <c r="L316" s="53">
        <v>84796459.9111</v>
      </c>
      <c r="M316" s="58">
        <f t="shared" si="94"/>
        <v>205673247.36549997</v>
      </c>
      <c r="N316" s="57"/>
      <c r="O316" s="156"/>
      <c r="P316" s="59">
        <v>10</v>
      </c>
      <c r="Q316" s="50" t="s">
        <v>118</v>
      </c>
      <c r="R316" s="53" t="s">
        <v>747</v>
      </c>
      <c r="S316" s="53">
        <v>97938750.426799998</v>
      </c>
      <c r="T316" s="53">
        <v>0</v>
      </c>
      <c r="U316" s="53">
        <v>30145043.468600001</v>
      </c>
      <c r="V316" s="53">
        <v>6379285.6321</v>
      </c>
      <c r="W316" s="53">
        <v>3842513.8169</v>
      </c>
      <c r="X316" s="53">
        <f t="shared" si="91"/>
        <v>1921256.90845</v>
      </c>
      <c r="Y316" s="53">
        <f t="shared" si="92"/>
        <v>1921256.90845</v>
      </c>
      <c r="Z316" s="53">
        <v>229468902.33849999</v>
      </c>
      <c r="AA316" s="58">
        <f t="shared" si="76"/>
        <v>365853238.77445</v>
      </c>
    </row>
    <row r="317" spans="1:27" ht="24.9" customHeight="1">
      <c r="A317" s="161"/>
      <c r="B317" s="156"/>
      <c r="C317" s="49">
        <v>10</v>
      </c>
      <c r="D317" s="53" t="s">
        <v>748</v>
      </c>
      <c r="E317" s="53">
        <v>77116745.455200002</v>
      </c>
      <c r="F317" s="53">
        <v>0</v>
      </c>
      <c r="G317" s="53">
        <v>23736137.471500002</v>
      </c>
      <c r="H317" s="53">
        <v>4760834.5547000002</v>
      </c>
      <c r="I317" s="53">
        <v>3025586.4877999998</v>
      </c>
      <c r="J317" s="53">
        <f t="shared" si="90"/>
        <v>1512793.2438999999</v>
      </c>
      <c r="K317" s="53">
        <f t="shared" si="93"/>
        <v>1512793.2438999999</v>
      </c>
      <c r="L317" s="53">
        <v>79032378.044699997</v>
      </c>
      <c r="M317" s="58">
        <f t="shared" si="94"/>
        <v>186158888.76999998</v>
      </c>
      <c r="N317" s="57"/>
      <c r="O317" s="156"/>
      <c r="P317" s="59">
        <v>11</v>
      </c>
      <c r="Q317" s="50" t="s">
        <v>118</v>
      </c>
      <c r="R317" s="53" t="s">
        <v>749</v>
      </c>
      <c r="S317" s="53">
        <v>87224279.659600005</v>
      </c>
      <c r="T317" s="53">
        <v>0</v>
      </c>
      <c r="U317" s="53">
        <v>26847184.4945</v>
      </c>
      <c r="V317" s="53">
        <v>6199111.824</v>
      </c>
      <c r="W317" s="53">
        <v>3422143.9246</v>
      </c>
      <c r="X317" s="53">
        <f t="shared" si="91"/>
        <v>1711071.9623</v>
      </c>
      <c r="Y317" s="53">
        <f t="shared" si="92"/>
        <v>1711071.9623</v>
      </c>
      <c r="Z317" s="53">
        <v>225999486.19</v>
      </c>
      <c r="AA317" s="58">
        <f t="shared" si="76"/>
        <v>347981134.1304</v>
      </c>
    </row>
    <row r="318" spans="1:27" ht="24.9" customHeight="1">
      <c r="A318" s="161"/>
      <c r="B318" s="156"/>
      <c r="C318" s="49">
        <v>11</v>
      </c>
      <c r="D318" s="53" t="s">
        <v>750</v>
      </c>
      <c r="E318" s="53">
        <v>95120268.967600003</v>
      </c>
      <c r="F318" s="53">
        <v>0</v>
      </c>
      <c r="G318" s="53">
        <v>29277529.3772</v>
      </c>
      <c r="H318" s="53">
        <v>5399269.6908999998</v>
      </c>
      <c r="I318" s="53">
        <v>3731933.9503000001</v>
      </c>
      <c r="J318" s="53">
        <f t="shared" si="90"/>
        <v>1865966.9751500001</v>
      </c>
      <c r="K318" s="53">
        <f t="shared" si="93"/>
        <v>1865966.9751500001</v>
      </c>
      <c r="L318" s="53">
        <v>91326047.105299994</v>
      </c>
      <c r="M318" s="58">
        <f t="shared" si="94"/>
        <v>222989082.11614999</v>
      </c>
      <c r="N318" s="57"/>
      <c r="O318" s="156"/>
      <c r="P318" s="59">
        <v>12</v>
      </c>
      <c r="Q318" s="50" t="s">
        <v>118</v>
      </c>
      <c r="R318" s="53" t="s">
        <v>751</v>
      </c>
      <c r="S318" s="53">
        <v>83481118.138400003</v>
      </c>
      <c r="T318" s="53">
        <v>-1E-4</v>
      </c>
      <c r="U318" s="53">
        <v>25695058.637499999</v>
      </c>
      <c r="V318" s="53">
        <v>5857545.0515999999</v>
      </c>
      <c r="W318" s="53">
        <v>3275285.3032</v>
      </c>
      <c r="X318" s="53">
        <f t="shared" si="91"/>
        <v>1637642.6516</v>
      </c>
      <c r="Y318" s="53">
        <f t="shared" si="92"/>
        <v>1637642.6516</v>
      </c>
      <c r="Z318" s="53">
        <v>219422296.7089</v>
      </c>
      <c r="AA318" s="58">
        <f t="shared" si="76"/>
        <v>336093661.18790001</v>
      </c>
    </row>
    <row r="319" spans="1:27" ht="24.9" customHeight="1">
      <c r="A319" s="161"/>
      <c r="B319" s="156"/>
      <c r="C319" s="49">
        <v>12</v>
      </c>
      <c r="D319" s="53" t="s">
        <v>752</v>
      </c>
      <c r="E319" s="53">
        <v>80785205.254800007</v>
      </c>
      <c r="F319" s="53">
        <v>0</v>
      </c>
      <c r="G319" s="53">
        <v>24865270.522799999</v>
      </c>
      <c r="H319" s="53">
        <v>4721211.3415999999</v>
      </c>
      <c r="I319" s="53">
        <v>3169514.2733</v>
      </c>
      <c r="J319" s="53">
        <f t="shared" si="90"/>
        <v>1584757.13665</v>
      </c>
      <c r="K319" s="53">
        <f t="shared" si="93"/>
        <v>1584757.13665</v>
      </c>
      <c r="L319" s="53">
        <v>78269395.806299999</v>
      </c>
      <c r="M319" s="58">
        <f t="shared" si="94"/>
        <v>190225840.06215</v>
      </c>
      <c r="N319" s="57"/>
      <c r="O319" s="156"/>
      <c r="P319" s="59">
        <v>13</v>
      </c>
      <c r="Q319" s="50" t="s">
        <v>118</v>
      </c>
      <c r="R319" s="53" t="s">
        <v>753</v>
      </c>
      <c r="S319" s="53">
        <v>99106597.400099993</v>
      </c>
      <c r="T319" s="53">
        <v>0</v>
      </c>
      <c r="U319" s="53">
        <v>30504500.758299999</v>
      </c>
      <c r="V319" s="53">
        <v>6770302.8035000004</v>
      </c>
      <c r="W319" s="53">
        <v>3888332.9446999999</v>
      </c>
      <c r="X319" s="53">
        <f t="shared" si="91"/>
        <v>1944166.4723499999</v>
      </c>
      <c r="Y319" s="53">
        <f t="shared" si="92"/>
        <v>1944166.4723499999</v>
      </c>
      <c r="Z319" s="53">
        <v>236998305.764</v>
      </c>
      <c r="AA319" s="58">
        <f t="shared" si="76"/>
        <v>375323873.19825</v>
      </c>
    </row>
    <row r="320" spans="1:27" ht="24.9" customHeight="1">
      <c r="A320" s="161"/>
      <c r="B320" s="156"/>
      <c r="C320" s="49">
        <v>13</v>
      </c>
      <c r="D320" s="53" t="s">
        <v>754</v>
      </c>
      <c r="E320" s="53">
        <v>72979262.782000005</v>
      </c>
      <c r="F320" s="53">
        <v>0</v>
      </c>
      <c r="G320" s="53">
        <v>22462641.592700001</v>
      </c>
      <c r="H320" s="53">
        <v>4591737.0768999998</v>
      </c>
      <c r="I320" s="53">
        <v>2863257.1313</v>
      </c>
      <c r="J320" s="53">
        <f t="shared" si="90"/>
        <v>1431628.56565</v>
      </c>
      <c r="K320" s="53">
        <f t="shared" si="93"/>
        <v>1431628.56565</v>
      </c>
      <c r="L320" s="53">
        <v>75776247.0546</v>
      </c>
      <c r="M320" s="58">
        <f t="shared" si="94"/>
        <v>177241517.07185</v>
      </c>
      <c r="N320" s="57"/>
      <c r="O320" s="156"/>
      <c r="P320" s="59">
        <v>14</v>
      </c>
      <c r="Q320" s="50" t="s">
        <v>118</v>
      </c>
      <c r="R320" s="53" t="s">
        <v>755</v>
      </c>
      <c r="S320" s="53">
        <v>121366777.4041</v>
      </c>
      <c r="T320" s="53">
        <v>0</v>
      </c>
      <c r="U320" s="53">
        <v>37356069.630800001</v>
      </c>
      <c r="V320" s="53">
        <v>8260296.3459999999</v>
      </c>
      <c r="W320" s="53">
        <v>4761685.4110000003</v>
      </c>
      <c r="X320" s="53">
        <f t="shared" si="91"/>
        <v>2380842.7055000002</v>
      </c>
      <c r="Y320" s="53">
        <f t="shared" si="92"/>
        <v>2380842.7055000002</v>
      </c>
      <c r="Z320" s="53">
        <v>265689532.9181</v>
      </c>
      <c r="AA320" s="58">
        <f t="shared" si="76"/>
        <v>435053519.00450003</v>
      </c>
    </row>
    <row r="321" spans="1:27" ht="24.9" customHeight="1">
      <c r="A321" s="161"/>
      <c r="B321" s="156"/>
      <c r="C321" s="49">
        <v>14</v>
      </c>
      <c r="D321" s="53" t="s">
        <v>756</v>
      </c>
      <c r="E321" s="53">
        <v>71020709.720799997</v>
      </c>
      <c r="F321" s="53">
        <v>0</v>
      </c>
      <c r="G321" s="53">
        <v>21859809.037599999</v>
      </c>
      <c r="H321" s="53">
        <v>4446399.5504000001</v>
      </c>
      <c r="I321" s="53">
        <v>2786415.5627000001</v>
      </c>
      <c r="J321" s="53">
        <f t="shared" si="90"/>
        <v>1393207.7813500001</v>
      </c>
      <c r="K321" s="53">
        <f t="shared" si="93"/>
        <v>1393207.7813500001</v>
      </c>
      <c r="L321" s="53">
        <v>72977636.277999997</v>
      </c>
      <c r="M321" s="58">
        <f t="shared" si="94"/>
        <v>171697762.36815</v>
      </c>
      <c r="N321" s="57"/>
      <c r="O321" s="156"/>
      <c r="P321" s="59">
        <v>15</v>
      </c>
      <c r="Q321" s="50" t="s">
        <v>118</v>
      </c>
      <c r="R321" s="53" t="s">
        <v>757</v>
      </c>
      <c r="S321" s="53">
        <v>97984652.657600001</v>
      </c>
      <c r="T321" s="53">
        <v>0</v>
      </c>
      <c r="U321" s="53">
        <v>30159171.939100001</v>
      </c>
      <c r="V321" s="53">
        <v>6672214.3863000004</v>
      </c>
      <c r="W321" s="53">
        <v>3844314.7379000001</v>
      </c>
      <c r="X321" s="53">
        <f t="shared" si="91"/>
        <v>1922157.36895</v>
      </c>
      <c r="Y321" s="53">
        <f t="shared" si="92"/>
        <v>1922157.36895</v>
      </c>
      <c r="Z321" s="53">
        <v>235109521.02970001</v>
      </c>
      <c r="AA321" s="58">
        <f t="shared" si="76"/>
        <v>371847717.38165003</v>
      </c>
    </row>
    <row r="322" spans="1:27" ht="24.9" customHeight="1">
      <c r="A322" s="161"/>
      <c r="B322" s="156"/>
      <c r="C322" s="49">
        <v>15</v>
      </c>
      <c r="D322" s="53" t="s">
        <v>758</v>
      </c>
      <c r="E322" s="53">
        <v>63268194.441500001</v>
      </c>
      <c r="F322" s="53">
        <v>0</v>
      </c>
      <c r="G322" s="53">
        <v>19473624.7227</v>
      </c>
      <c r="H322" s="53">
        <v>4024311.0014</v>
      </c>
      <c r="I322" s="53">
        <v>2482254.5748999999</v>
      </c>
      <c r="J322" s="53">
        <f t="shared" si="90"/>
        <v>1241127.2874499999</v>
      </c>
      <c r="K322" s="53">
        <f t="shared" si="93"/>
        <v>1241127.2874499999</v>
      </c>
      <c r="L322" s="53">
        <v>64849924.249700002</v>
      </c>
      <c r="M322" s="58">
        <f t="shared" si="94"/>
        <v>152857181.70275</v>
      </c>
      <c r="N322" s="57"/>
      <c r="O322" s="156"/>
      <c r="P322" s="59">
        <v>16</v>
      </c>
      <c r="Q322" s="50" t="s">
        <v>118</v>
      </c>
      <c r="R322" s="53" t="s">
        <v>759</v>
      </c>
      <c r="S322" s="53">
        <v>98875105.875</v>
      </c>
      <c r="T322" s="53">
        <v>0</v>
      </c>
      <c r="U322" s="53">
        <v>30433248.857999999</v>
      </c>
      <c r="V322" s="53">
        <v>6681141.8387000002</v>
      </c>
      <c r="W322" s="53">
        <v>3879250.642</v>
      </c>
      <c r="X322" s="53">
        <f t="shared" si="91"/>
        <v>1939625.321</v>
      </c>
      <c r="Y322" s="53">
        <f t="shared" si="92"/>
        <v>1939625.321</v>
      </c>
      <c r="Z322" s="53">
        <v>235281427.52160001</v>
      </c>
      <c r="AA322" s="58">
        <f t="shared" si="76"/>
        <v>373210549.41430002</v>
      </c>
    </row>
    <row r="323" spans="1:27" ht="24.9" customHeight="1">
      <c r="A323" s="161"/>
      <c r="B323" s="156"/>
      <c r="C323" s="49">
        <v>16</v>
      </c>
      <c r="D323" s="53" t="s">
        <v>760</v>
      </c>
      <c r="E323" s="53">
        <v>68581896.463100001</v>
      </c>
      <c r="F323" s="53">
        <v>0</v>
      </c>
      <c r="G323" s="53">
        <v>21109154.864999998</v>
      </c>
      <c r="H323" s="53">
        <v>4355919.5588999996</v>
      </c>
      <c r="I323" s="53">
        <v>2690731.5399000002</v>
      </c>
      <c r="J323" s="53">
        <f t="shared" si="90"/>
        <v>1345365.7699500001</v>
      </c>
      <c r="K323" s="53">
        <f t="shared" si="93"/>
        <v>1345365.7699500001</v>
      </c>
      <c r="L323" s="53">
        <v>71235358.935499996</v>
      </c>
      <c r="M323" s="58">
        <f t="shared" si="94"/>
        <v>166627695.59244999</v>
      </c>
      <c r="N323" s="57"/>
      <c r="O323" s="156"/>
      <c r="P323" s="59">
        <v>17</v>
      </c>
      <c r="Q323" s="50" t="s">
        <v>118</v>
      </c>
      <c r="R323" s="53" t="s">
        <v>761</v>
      </c>
      <c r="S323" s="53">
        <v>67931614.262799993</v>
      </c>
      <c r="T323" s="53">
        <v>0</v>
      </c>
      <c r="U323" s="53">
        <v>20909001.349599998</v>
      </c>
      <c r="V323" s="53">
        <v>4852612.6645999998</v>
      </c>
      <c r="W323" s="53">
        <v>2665218.4684000001</v>
      </c>
      <c r="X323" s="53">
        <f t="shared" si="91"/>
        <v>1332609.2342000001</v>
      </c>
      <c r="Y323" s="53">
        <f t="shared" si="92"/>
        <v>1332609.2342000001</v>
      </c>
      <c r="Z323" s="53">
        <v>200071378.3549</v>
      </c>
      <c r="AA323" s="58">
        <f t="shared" si="76"/>
        <v>295097215.86610001</v>
      </c>
    </row>
    <row r="324" spans="1:27" ht="24.9" customHeight="1">
      <c r="A324" s="161"/>
      <c r="B324" s="156"/>
      <c r="C324" s="49">
        <v>17</v>
      </c>
      <c r="D324" s="53" t="s">
        <v>762</v>
      </c>
      <c r="E324" s="53">
        <v>80512686.395799994</v>
      </c>
      <c r="F324" s="53">
        <v>0</v>
      </c>
      <c r="G324" s="53">
        <v>24781390.620200001</v>
      </c>
      <c r="H324" s="53">
        <v>4573375.5261000004</v>
      </c>
      <c r="I324" s="53">
        <v>3158822.3105000001</v>
      </c>
      <c r="J324" s="53">
        <f t="shared" si="90"/>
        <v>1579411.1552500001</v>
      </c>
      <c r="K324" s="53">
        <f t="shared" si="93"/>
        <v>1579411.1552500001</v>
      </c>
      <c r="L324" s="53">
        <v>75422678.124899998</v>
      </c>
      <c r="M324" s="58">
        <f t="shared" si="94"/>
        <v>186869541.82225001</v>
      </c>
      <c r="N324" s="57"/>
      <c r="O324" s="156"/>
      <c r="P324" s="59">
        <v>18</v>
      </c>
      <c r="Q324" s="50" t="s">
        <v>118</v>
      </c>
      <c r="R324" s="53" t="s">
        <v>763</v>
      </c>
      <c r="S324" s="53">
        <v>83590141.517000005</v>
      </c>
      <c r="T324" s="53">
        <v>0</v>
      </c>
      <c r="U324" s="53">
        <v>25728615.472399998</v>
      </c>
      <c r="V324" s="53">
        <v>6139694.4748</v>
      </c>
      <c r="W324" s="53">
        <v>3279562.7097</v>
      </c>
      <c r="X324" s="53">
        <f t="shared" si="91"/>
        <v>1639781.35485</v>
      </c>
      <c r="Y324" s="53">
        <f t="shared" si="92"/>
        <v>1639781.35485</v>
      </c>
      <c r="Z324" s="53">
        <v>224855349.24430001</v>
      </c>
      <c r="AA324" s="58">
        <f t="shared" si="76"/>
        <v>341953582.06335002</v>
      </c>
    </row>
    <row r="325" spans="1:27" ht="24.9" customHeight="1">
      <c r="A325" s="161"/>
      <c r="B325" s="156"/>
      <c r="C325" s="49">
        <v>18</v>
      </c>
      <c r="D325" s="53" t="s">
        <v>764</v>
      </c>
      <c r="E325" s="53">
        <v>87145509.043099999</v>
      </c>
      <c r="F325" s="53">
        <v>0</v>
      </c>
      <c r="G325" s="53">
        <v>26822939.304000001</v>
      </c>
      <c r="H325" s="53">
        <v>4918680.9967999998</v>
      </c>
      <c r="I325" s="53">
        <v>3419053.4504</v>
      </c>
      <c r="J325" s="53">
        <f t="shared" si="90"/>
        <v>1709526.7252</v>
      </c>
      <c r="K325" s="53">
        <f t="shared" si="93"/>
        <v>1709526.7252</v>
      </c>
      <c r="L325" s="53">
        <v>82071859.757300004</v>
      </c>
      <c r="M325" s="58">
        <f t="shared" si="94"/>
        <v>202668515.82640001</v>
      </c>
      <c r="N325" s="57"/>
      <c r="O325" s="156"/>
      <c r="P325" s="59">
        <v>19</v>
      </c>
      <c r="Q325" s="50" t="s">
        <v>118</v>
      </c>
      <c r="R325" s="53" t="s">
        <v>765</v>
      </c>
      <c r="S325" s="53">
        <v>66253428.947800003</v>
      </c>
      <c r="T325" s="53">
        <v>0</v>
      </c>
      <c r="U325" s="53">
        <v>20392464.544199999</v>
      </c>
      <c r="V325" s="53">
        <v>5076960.7648</v>
      </c>
      <c r="W325" s="53">
        <v>2599376.8047000002</v>
      </c>
      <c r="X325" s="53">
        <f t="shared" si="91"/>
        <v>1299688.4023500001</v>
      </c>
      <c r="Y325" s="53">
        <f t="shared" si="92"/>
        <v>1299688.4023500001</v>
      </c>
      <c r="Z325" s="53">
        <v>204391412.0474</v>
      </c>
      <c r="AA325" s="58">
        <f t="shared" si="76"/>
        <v>297413954.70655</v>
      </c>
    </row>
    <row r="326" spans="1:27" ht="24.9" customHeight="1">
      <c r="A326" s="161"/>
      <c r="B326" s="156"/>
      <c r="C326" s="49">
        <v>19</v>
      </c>
      <c r="D326" s="53" t="s">
        <v>766</v>
      </c>
      <c r="E326" s="53">
        <v>76352217.717999995</v>
      </c>
      <c r="F326" s="53">
        <v>0</v>
      </c>
      <c r="G326" s="53">
        <v>23500819.7676</v>
      </c>
      <c r="H326" s="53">
        <v>4479287.8655000003</v>
      </c>
      <c r="I326" s="53">
        <v>2995591.1244999999</v>
      </c>
      <c r="J326" s="53">
        <f t="shared" si="90"/>
        <v>1497795.56225</v>
      </c>
      <c r="K326" s="53">
        <f t="shared" si="93"/>
        <v>1497795.56225</v>
      </c>
      <c r="L326" s="53">
        <v>73610931.720599994</v>
      </c>
      <c r="M326" s="58">
        <f t="shared" si="94"/>
        <v>179441052.63395</v>
      </c>
      <c r="N326" s="57"/>
      <c r="O326" s="156"/>
      <c r="P326" s="59">
        <v>20</v>
      </c>
      <c r="Q326" s="50" t="s">
        <v>118</v>
      </c>
      <c r="R326" s="53" t="s">
        <v>767</v>
      </c>
      <c r="S326" s="53">
        <v>71664306.661500007</v>
      </c>
      <c r="T326" s="53">
        <v>0</v>
      </c>
      <c r="U326" s="53">
        <v>22057904.864500001</v>
      </c>
      <c r="V326" s="53">
        <v>5523726.4692000002</v>
      </c>
      <c r="W326" s="53">
        <v>2811666.3456999999</v>
      </c>
      <c r="X326" s="53">
        <f t="shared" si="91"/>
        <v>1405833.17285</v>
      </c>
      <c r="Y326" s="53">
        <f t="shared" si="92"/>
        <v>1405833.17285</v>
      </c>
      <c r="Z326" s="53">
        <v>212994305.91499999</v>
      </c>
      <c r="AA326" s="58">
        <f t="shared" si="76"/>
        <v>313646077.08305001</v>
      </c>
    </row>
    <row r="327" spans="1:27" ht="24.9" customHeight="1">
      <c r="A327" s="161"/>
      <c r="B327" s="156"/>
      <c r="C327" s="49">
        <v>20</v>
      </c>
      <c r="D327" s="53" t="s">
        <v>768</v>
      </c>
      <c r="E327" s="53">
        <v>67830947.967399999</v>
      </c>
      <c r="F327" s="53">
        <v>0</v>
      </c>
      <c r="G327" s="53">
        <v>20878016.7817</v>
      </c>
      <c r="H327" s="53">
        <v>4191111.1017</v>
      </c>
      <c r="I327" s="53">
        <v>2661268.9424999999</v>
      </c>
      <c r="J327" s="53">
        <f t="shared" si="90"/>
        <v>1330634.4712499999</v>
      </c>
      <c r="K327" s="53">
        <f t="shared" si="93"/>
        <v>1330634.4712499999</v>
      </c>
      <c r="L327" s="53">
        <v>68061817.072099999</v>
      </c>
      <c r="M327" s="58">
        <f t="shared" si="94"/>
        <v>162292527.39414999</v>
      </c>
      <c r="N327" s="57"/>
      <c r="O327" s="156"/>
      <c r="P327" s="59">
        <v>21</v>
      </c>
      <c r="Q327" s="50" t="s">
        <v>118</v>
      </c>
      <c r="R327" s="53" t="s">
        <v>769</v>
      </c>
      <c r="S327" s="53">
        <v>74016185.023000002</v>
      </c>
      <c r="T327" s="53">
        <v>0</v>
      </c>
      <c r="U327" s="53">
        <v>22781800.923300002</v>
      </c>
      <c r="V327" s="53">
        <v>5271940.8662999999</v>
      </c>
      <c r="W327" s="53">
        <v>2903939.5784</v>
      </c>
      <c r="X327" s="53">
        <f t="shared" si="91"/>
        <v>1451969.7892</v>
      </c>
      <c r="Y327" s="53">
        <f t="shared" si="92"/>
        <v>1451969.7892</v>
      </c>
      <c r="Z327" s="53">
        <v>208145937.29949999</v>
      </c>
      <c r="AA327" s="58">
        <f t="shared" si="76"/>
        <v>311667833.90129995</v>
      </c>
    </row>
    <row r="328" spans="1:27" ht="24.9" customHeight="1">
      <c r="A328" s="161"/>
      <c r="B328" s="156"/>
      <c r="C328" s="49">
        <v>21</v>
      </c>
      <c r="D328" s="53" t="s">
        <v>770</v>
      </c>
      <c r="E328" s="53">
        <v>74604721.984799996</v>
      </c>
      <c r="F328" s="53">
        <v>0</v>
      </c>
      <c r="G328" s="53">
        <v>22962949.572000001</v>
      </c>
      <c r="H328" s="53">
        <v>4570833.5608000001</v>
      </c>
      <c r="I328" s="53">
        <v>2927030.1466999999</v>
      </c>
      <c r="J328" s="53">
        <f t="shared" si="90"/>
        <v>1463515.07335</v>
      </c>
      <c r="K328" s="53">
        <f t="shared" si="93"/>
        <v>1463515.07335</v>
      </c>
      <c r="L328" s="53">
        <v>75373730.190300003</v>
      </c>
      <c r="M328" s="58">
        <f t="shared" si="94"/>
        <v>178975750.38124999</v>
      </c>
      <c r="N328" s="57"/>
      <c r="O328" s="156"/>
      <c r="P328" s="59">
        <v>22</v>
      </c>
      <c r="Q328" s="50" t="s">
        <v>118</v>
      </c>
      <c r="R328" s="53" t="s">
        <v>771</v>
      </c>
      <c r="S328" s="53">
        <v>137457665.93020001</v>
      </c>
      <c r="T328" s="53">
        <v>0</v>
      </c>
      <c r="U328" s="53">
        <v>42308762.328599997</v>
      </c>
      <c r="V328" s="53">
        <v>8927025.0419999994</v>
      </c>
      <c r="W328" s="53">
        <v>5392992.8477999996</v>
      </c>
      <c r="X328" s="53">
        <f t="shared" si="91"/>
        <v>2696496.4238999998</v>
      </c>
      <c r="Y328" s="53">
        <f t="shared" si="92"/>
        <v>2696496.4238999998</v>
      </c>
      <c r="Z328" s="53">
        <v>278528021.08590001</v>
      </c>
      <c r="AA328" s="58">
        <f t="shared" ref="AA328:AA391" si="95">S328+T328+U328+V328+Y328+Z328</f>
        <v>469917970.81060004</v>
      </c>
    </row>
    <row r="329" spans="1:27" ht="24.9" customHeight="1">
      <c r="A329" s="161"/>
      <c r="B329" s="156"/>
      <c r="C329" s="49">
        <v>22</v>
      </c>
      <c r="D329" s="53" t="s">
        <v>772</v>
      </c>
      <c r="E329" s="53">
        <v>72574213.606800005</v>
      </c>
      <c r="F329" s="53">
        <v>0</v>
      </c>
      <c r="G329" s="53">
        <v>22337969.5407</v>
      </c>
      <c r="H329" s="53">
        <v>4372420.4956999999</v>
      </c>
      <c r="I329" s="53">
        <v>2847365.4944000002</v>
      </c>
      <c r="J329" s="53">
        <f t="shared" si="90"/>
        <v>1423682.7472000001</v>
      </c>
      <c r="K329" s="53">
        <f t="shared" si="93"/>
        <v>1423682.7472000001</v>
      </c>
      <c r="L329" s="53">
        <v>71553099.995499998</v>
      </c>
      <c r="M329" s="58">
        <f t="shared" si="94"/>
        <v>172261386.38590002</v>
      </c>
      <c r="N329" s="57"/>
      <c r="O329" s="157"/>
      <c r="P329" s="59">
        <v>23</v>
      </c>
      <c r="Q329" s="50" t="s">
        <v>118</v>
      </c>
      <c r="R329" s="53" t="s">
        <v>773</v>
      </c>
      <c r="S329" s="53">
        <v>81359292.700599998</v>
      </c>
      <c r="T329" s="53">
        <v>0</v>
      </c>
      <c r="U329" s="53">
        <v>25041971.684900001</v>
      </c>
      <c r="V329" s="53">
        <v>5229225.3652999997</v>
      </c>
      <c r="W329" s="53">
        <v>3192037.9314999999</v>
      </c>
      <c r="X329" s="53">
        <f t="shared" si="91"/>
        <v>1596018.96575</v>
      </c>
      <c r="Y329" s="53">
        <f t="shared" si="92"/>
        <v>1596018.96575</v>
      </c>
      <c r="Z329" s="53">
        <v>207323410.15099999</v>
      </c>
      <c r="AA329" s="58">
        <f t="shared" si="95"/>
        <v>320549918.86755002</v>
      </c>
    </row>
    <row r="330" spans="1:27" ht="24.9" customHeight="1">
      <c r="A330" s="161"/>
      <c r="B330" s="156"/>
      <c r="C330" s="49">
        <v>23</v>
      </c>
      <c r="D330" s="53" t="s">
        <v>774</v>
      </c>
      <c r="E330" s="53">
        <v>70197992.852500007</v>
      </c>
      <c r="F330" s="53">
        <v>0</v>
      </c>
      <c r="G330" s="53">
        <v>21606581.0185</v>
      </c>
      <c r="H330" s="53">
        <v>4300957.2006000001</v>
      </c>
      <c r="I330" s="53">
        <v>2754137.2162000001</v>
      </c>
      <c r="J330" s="53">
        <f t="shared" si="90"/>
        <v>1377068.6081000001</v>
      </c>
      <c r="K330" s="53">
        <f t="shared" si="93"/>
        <v>1377068.6081000001</v>
      </c>
      <c r="L330" s="53">
        <v>70177007.029799998</v>
      </c>
      <c r="M330" s="58">
        <f t="shared" si="94"/>
        <v>167659606.70950001</v>
      </c>
      <c r="N330" s="57"/>
      <c r="O330" s="49"/>
      <c r="P330" s="163"/>
      <c r="Q330" s="164"/>
      <c r="R330" s="54"/>
      <c r="S330" s="54">
        <f>S307+S308+S310++S309+S311+S312+S313+S314+S315+S316+S317+S318+S319+S320+S321+S322+S323+S324+S325+S326+S327+S328+S329</f>
        <v>2035050771.4051998</v>
      </c>
      <c r="T330" s="54">
        <f t="shared" ref="T330:Z330" si="96">T307+T308+T310++T309+T311+T312+T313+T314+T315+T316+T317+T318+T319+T320+T321+T322+T323+T324+T325+T326+T327+T328+T329</f>
        <v>-1E-4</v>
      </c>
      <c r="U330" s="54">
        <f t="shared" si="96"/>
        <v>626378156.7319001</v>
      </c>
      <c r="V330" s="54">
        <f t="shared" si="96"/>
        <v>141901330.16139999</v>
      </c>
      <c r="W330" s="54">
        <f t="shared" si="96"/>
        <v>79842867.84390001</v>
      </c>
      <c r="X330" s="54">
        <f t="shared" si="96"/>
        <v>39921433.921950005</v>
      </c>
      <c r="Y330" s="54">
        <f t="shared" si="96"/>
        <v>39921433.921950005</v>
      </c>
      <c r="Z330" s="54">
        <f t="shared" si="96"/>
        <v>5184927998.7467003</v>
      </c>
      <c r="AA330" s="60">
        <f t="shared" ref="AA330" si="97">S330+T330+U330+V330+Y330+Z330</f>
        <v>8028179690.9670506</v>
      </c>
    </row>
    <row r="331" spans="1:27" ht="24.9" customHeight="1">
      <c r="A331" s="161"/>
      <c r="B331" s="156"/>
      <c r="C331" s="49">
        <v>24</v>
      </c>
      <c r="D331" s="53" t="s">
        <v>775</v>
      </c>
      <c r="E331" s="53">
        <v>72618899.349399999</v>
      </c>
      <c r="F331" s="53">
        <v>0</v>
      </c>
      <c r="G331" s="53">
        <v>22351723.5823</v>
      </c>
      <c r="H331" s="53">
        <v>4350486.2171</v>
      </c>
      <c r="I331" s="53">
        <v>2849118.6880000001</v>
      </c>
      <c r="J331" s="53">
        <f t="shared" si="90"/>
        <v>1424559.344</v>
      </c>
      <c r="K331" s="53">
        <f t="shared" si="93"/>
        <v>1424559.344</v>
      </c>
      <c r="L331" s="53">
        <v>71130734.827800006</v>
      </c>
      <c r="M331" s="58">
        <f t="shared" si="94"/>
        <v>171876403.32059997</v>
      </c>
      <c r="N331" s="57"/>
      <c r="O331" s="155">
        <v>33</v>
      </c>
      <c r="P331" s="59">
        <v>1</v>
      </c>
      <c r="Q331" s="50" t="s">
        <v>119</v>
      </c>
      <c r="R331" s="53" t="s">
        <v>776</v>
      </c>
      <c r="S331" s="53">
        <v>76226581.893199995</v>
      </c>
      <c r="T331" s="53">
        <f>-1564740.79</f>
        <v>-1564740.79</v>
      </c>
      <c r="U331" s="53">
        <v>23462149.7071</v>
      </c>
      <c r="V331" s="53">
        <v>3896516.9385000002</v>
      </c>
      <c r="W331" s="53">
        <v>2990661.9479999999</v>
      </c>
      <c r="X331" s="53">
        <v>0</v>
      </c>
      <c r="Y331" s="53">
        <f>W331-X331</f>
        <v>2990661.9479999999</v>
      </c>
      <c r="Z331" s="53">
        <v>69817218.9692</v>
      </c>
      <c r="AA331" s="58">
        <f t="shared" si="95"/>
        <v>174828388.66600001</v>
      </c>
    </row>
    <row r="332" spans="1:27" ht="24.9" customHeight="1">
      <c r="A332" s="161"/>
      <c r="B332" s="156"/>
      <c r="C332" s="49">
        <v>25</v>
      </c>
      <c r="D332" s="53" t="s">
        <v>777</v>
      </c>
      <c r="E332" s="53">
        <v>73283934.315799996</v>
      </c>
      <c r="F332" s="53">
        <v>0</v>
      </c>
      <c r="G332" s="53">
        <v>22556417.9232</v>
      </c>
      <c r="H332" s="53">
        <v>4435401.8376000002</v>
      </c>
      <c r="I332" s="53">
        <v>2875210.5671999999</v>
      </c>
      <c r="J332" s="53">
        <f t="shared" si="90"/>
        <v>1437605.2836</v>
      </c>
      <c r="K332" s="53">
        <f t="shared" si="93"/>
        <v>1437605.2836</v>
      </c>
      <c r="L332" s="53">
        <v>72765864.973299995</v>
      </c>
      <c r="M332" s="58">
        <f t="shared" si="94"/>
        <v>174479224.33349997</v>
      </c>
      <c r="N332" s="57"/>
      <c r="O332" s="156"/>
      <c r="P332" s="59">
        <v>2</v>
      </c>
      <c r="Q332" s="50" t="s">
        <v>119</v>
      </c>
      <c r="R332" s="53" t="s">
        <v>778</v>
      </c>
      <c r="S332" s="53">
        <v>86771391.960299999</v>
      </c>
      <c r="T332" s="53">
        <f t="shared" ref="T332:T353" si="98">-1564740.79</f>
        <v>-1564740.79</v>
      </c>
      <c r="U332" s="53">
        <v>26707787.990800001</v>
      </c>
      <c r="V332" s="53">
        <v>4511296.9466000004</v>
      </c>
      <c r="W332" s="53">
        <v>3404375.3985000001</v>
      </c>
      <c r="X332" s="53">
        <v>0</v>
      </c>
      <c r="Y332" s="53">
        <f t="shared" ref="Y332:Y353" si="99">W332-X332</f>
        <v>3404375.3985000001</v>
      </c>
      <c r="Z332" s="53">
        <v>81655386.287799999</v>
      </c>
      <c r="AA332" s="58">
        <f t="shared" si="95"/>
        <v>201485497.794</v>
      </c>
    </row>
    <row r="333" spans="1:27" ht="24.9" customHeight="1">
      <c r="A333" s="161"/>
      <c r="B333" s="156"/>
      <c r="C333" s="49">
        <v>26</v>
      </c>
      <c r="D333" s="53" t="s">
        <v>779</v>
      </c>
      <c r="E333" s="53">
        <v>77961649.056500003</v>
      </c>
      <c r="F333" s="53">
        <v>0</v>
      </c>
      <c r="G333" s="53">
        <v>23996194.4527</v>
      </c>
      <c r="H333" s="53">
        <v>4856284.9183999998</v>
      </c>
      <c r="I333" s="53">
        <v>3058735.3053000001</v>
      </c>
      <c r="J333" s="53">
        <f t="shared" si="90"/>
        <v>1529367.6526500001</v>
      </c>
      <c r="K333" s="53">
        <f t="shared" si="93"/>
        <v>1529367.6526500001</v>
      </c>
      <c r="L333" s="53">
        <v>80870364.578899994</v>
      </c>
      <c r="M333" s="58">
        <f t="shared" si="94"/>
        <v>189213860.65915</v>
      </c>
      <c r="N333" s="57"/>
      <c r="O333" s="156"/>
      <c r="P333" s="59">
        <v>3</v>
      </c>
      <c r="Q333" s="50" t="s">
        <v>119</v>
      </c>
      <c r="R333" s="53" t="s">
        <v>780</v>
      </c>
      <c r="S333" s="53">
        <v>93510598.804800004</v>
      </c>
      <c r="T333" s="53">
        <f t="shared" si="98"/>
        <v>-1564740.79</v>
      </c>
      <c r="U333" s="53">
        <v>28782081.182999998</v>
      </c>
      <c r="V333" s="53">
        <v>4678490.1342000002</v>
      </c>
      <c r="W333" s="53">
        <v>3668780.3996000001</v>
      </c>
      <c r="X333" s="53">
        <v>0</v>
      </c>
      <c r="Y333" s="53">
        <f t="shared" si="99"/>
        <v>3668780.3996000001</v>
      </c>
      <c r="Z333" s="53">
        <v>84874848.3785</v>
      </c>
      <c r="AA333" s="58">
        <f t="shared" si="95"/>
        <v>213950058.1101</v>
      </c>
    </row>
    <row r="334" spans="1:27" ht="24.9" customHeight="1">
      <c r="A334" s="161"/>
      <c r="B334" s="157"/>
      <c r="C334" s="49">
        <v>27</v>
      </c>
      <c r="D334" s="53" t="s">
        <v>781</v>
      </c>
      <c r="E334" s="53">
        <v>69743294.443100005</v>
      </c>
      <c r="F334" s="53">
        <v>0</v>
      </c>
      <c r="G334" s="53">
        <v>21466627.1877</v>
      </c>
      <c r="H334" s="53">
        <v>4191268.3366</v>
      </c>
      <c r="I334" s="53">
        <v>2736297.6488999999</v>
      </c>
      <c r="J334" s="53">
        <f t="shared" si="90"/>
        <v>1368148.82445</v>
      </c>
      <c r="K334" s="53">
        <f t="shared" si="93"/>
        <v>1368148.82445</v>
      </c>
      <c r="L334" s="53">
        <v>68064844.779400006</v>
      </c>
      <c r="M334" s="58">
        <f t="shared" si="94"/>
        <v>164834183.57125002</v>
      </c>
      <c r="N334" s="57"/>
      <c r="O334" s="156"/>
      <c r="P334" s="59">
        <v>4</v>
      </c>
      <c r="Q334" s="50" t="s">
        <v>119</v>
      </c>
      <c r="R334" s="53" t="s">
        <v>782</v>
      </c>
      <c r="S334" s="53">
        <v>101530284.2041</v>
      </c>
      <c r="T334" s="53">
        <f t="shared" si="98"/>
        <v>-1564740.79</v>
      </c>
      <c r="U334" s="53">
        <v>31250499.086199999</v>
      </c>
      <c r="V334" s="53">
        <v>5147757.9102999996</v>
      </c>
      <c r="W334" s="53">
        <v>3983423.4986999999</v>
      </c>
      <c r="X334" s="53">
        <v>0</v>
      </c>
      <c r="Y334" s="53">
        <f t="shared" si="99"/>
        <v>3983423.4986999999</v>
      </c>
      <c r="Z334" s="53">
        <v>93911040.801300004</v>
      </c>
      <c r="AA334" s="58">
        <f t="shared" si="95"/>
        <v>234258264.71059996</v>
      </c>
    </row>
    <row r="335" spans="1:27" ht="24.9" customHeight="1">
      <c r="A335" s="49"/>
      <c r="B335" s="162" t="s">
        <v>783</v>
      </c>
      <c r="C335" s="163"/>
      <c r="D335" s="54"/>
      <c r="E335" s="54">
        <f>SUM(E308:E334)</f>
        <v>2061050915.9563994</v>
      </c>
      <c r="F335" s="54">
        <f t="shared" ref="F335:L335" si="100">SUM(F308:F334)</f>
        <v>0</v>
      </c>
      <c r="G335" s="54">
        <f t="shared" si="100"/>
        <v>634380867.44930005</v>
      </c>
      <c r="H335" s="54">
        <f t="shared" si="100"/>
        <v>124124780.56679998</v>
      </c>
      <c r="I335" s="54">
        <f t="shared" si="100"/>
        <v>80862953.502200007</v>
      </c>
      <c r="J335" s="54">
        <f t="shared" si="100"/>
        <v>40431476.751100004</v>
      </c>
      <c r="K335" s="54">
        <f t="shared" si="100"/>
        <v>40431476.751100004</v>
      </c>
      <c r="L335" s="54">
        <f t="shared" si="100"/>
        <v>2048806229.1849</v>
      </c>
      <c r="M335" s="60">
        <f t="shared" si="94"/>
        <v>4908794269.9084997</v>
      </c>
      <c r="N335" s="57"/>
      <c r="O335" s="156"/>
      <c r="P335" s="59">
        <v>5</v>
      </c>
      <c r="Q335" s="50" t="s">
        <v>119</v>
      </c>
      <c r="R335" s="53" t="s">
        <v>784</v>
      </c>
      <c r="S335" s="53">
        <v>95510037.399900004</v>
      </c>
      <c r="T335" s="53">
        <f t="shared" si="98"/>
        <v>-1564740.79</v>
      </c>
      <c r="U335" s="53">
        <v>29397498.095100001</v>
      </c>
      <c r="V335" s="53">
        <v>4571483</v>
      </c>
      <c r="W335" s="53">
        <v>3747226.0649000001</v>
      </c>
      <c r="X335" s="53">
        <v>0</v>
      </c>
      <c r="Y335" s="53">
        <f t="shared" si="99"/>
        <v>3747226.0649000001</v>
      </c>
      <c r="Z335" s="53">
        <v>82814325.358099997</v>
      </c>
      <c r="AA335" s="58">
        <f t="shared" si="95"/>
        <v>214475829.12799999</v>
      </c>
    </row>
    <row r="336" spans="1:27" ht="24.9" customHeight="1">
      <c r="A336" s="161">
        <v>17</v>
      </c>
      <c r="B336" s="155" t="s">
        <v>785</v>
      </c>
      <c r="C336" s="49">
        <v>1</v>
      </c>
      <c r="D336" s="53" t="s">
        <v>786</v>
      </c>
      <c r="E336" s="53">
        <v>72831400.367200002</v>
      </c>
      <c r="F336" s="53">
        <v>0</v>
      </c>
      <c r="G336" s="53">
        <v>22417130.302200001</v>
      </c>
      <c r="H336" s="53">
        <v>3950439.9508000002</v>
      </c>
      <c r="I336" s="53">
        <v>2857455.9201000002</v>
      </c>
      <c r="J336" s="53"/>
      <c r="K336" s="53">
        <f t="shared" ref="K336:K399" si="101">I336-J336</f>
        <v>2857455.9201000002</v>
      </c>
      <c r="L336" s="53">
        <v>75512297.554700002</v>
      </c>
      <c r="M336" s="58">
        <f t="shared" ref="M336:M387" si="102">E336+F336+G336+H336+K336+L336</f>
        <v>177568724.09500003</v>
      </c>
      <c r="N336" s="57"/>
      <c r="O336" s="156"/>
      <c r="P336" s="59">
        <v>6</v>
      </c>
      <c r="Q336" s="50" t="s">
        <v>119</v>
      </c>
      <c r="R336" s="53" t="s">
        <v>787</v>
      </c>
      <c r="S336" s="53">
        <v>86542904.740899995</v>
      </c>
      <c r="T336" s="53">
        <f t="shared" si="98"/>
        <v>-1564740.79</v>
      </c>
      <c r="U336" s="53">
        <v>26637460.800299998</v>
      </c>
      <c r="V336" s="53">
        <v>3813680.3136999998</v>
      </c>
      <c r="W336" s="53">
        <v>3395410.9662000001</v>
      </c>
      <c r="X336" s="53">
        <v>0</v>
      </c>
      <c r="Y336" s="53">
        <f t="shared" si="99"/>
        <v>3395410.9662000001</v>
      </c>
      <c r="Z336" s="53">
        <v>68222121.842500001</v>
      </c>
      <c r="AA336" s="58">
        <f t="shared" si="95"/>
        <v>187046837.87360001</v>
      </c>
    </row>
    <row r="337" spans="1:27" ht="24.9" customHeight="1">
      <c r="A337" s="161"/>
      <c r="B337" s="156"/>
      <c r="C337" s="49">
        <v>2</v>
      </c>
      <c r="D337" s="53" t="s">
        <v>788</v>
      </c>
      <c r="E337" s="53">
        <v>86138515.399100006</v>
      </c>
      <c r="F337" s="53">
        <v>0</v>
      </c>
      <c r="G337" s="53">
        <v>26512991.841600001</v>
      </c>
      <c r="H337" s="53">
        <v>4615194.4743999997</v>
      </c>
      <c r="I337" s="53">
        <v>3379545.2171999998</v>
      </c>
      <c r="J337" s="53"/>
      <c r="K337" s="53">
        <f t="shared" si="101"/>
        <v>3379545.2171999998</v>
      </c>
      <c r="L337" s="53">
        <v>88312771.175300002</v>
      </c>
      <c r="M337" s="58">
        <f t="shared" si="102"/>
        <v>208959018.1076</v>
      </c>
      <c r="N337" s="57"/>
      <c r="O337" s="156"/>
      <c r="P337" s="59">
        <v>7</v>
      </c>
      <c r="Q337" s="50" t="s">
        <v>119</v>
      </c>
      <c r="R337" s="53" t="s">
        <v>789</v>
      </c>
      <c r="S337" s="53">
        <v>98844346.316400006</v>
      </c>
      <c r="T337" s="53">
        <f t="shared" si="98"/>
        <v>-1564740.79</v>
      </c>
      <c r="U337" s="53">
        <v>30423781.224100001</v>
      </c>
      <c r="V337" s="53">
        <v>5000053.1239999998</v>
      </c>
      <c r="W337" s="53">
        <v>3878043.8262</v>
      </c>
      <c r="X337" s="53">
        <v>0</v>
      </c>
      <c r="Y337" s="53">
        <f t="shared" si="99"/>
        <v>3878043.8262</v>
      </c>
      <c r="Z337" s="53">
        <v>91066846.209299996</v>
      </c>
      <c r="AA337" s="58">
        <f t="shared" si="95"/>
        <v>227648329.90999997</v>
      </c>
    </row>
    <row r="338" spans="1:27" ht="24.9" customHeight="1">
      <c r="A338" s="161"/>
      <c r="B338" s="156"/>
      <c r="C338" s="49">
        <v>3</v>
      </c>
      <c r="D338" s="53" t="s">
        <v>790</v>
      </c>
      <c r="E338" s="53">
        <v>106900246.7855</v>
      </c>
      <c r="F338" s="53">
        <v>0</v>
      </c>
      <c r="G338" s="53">
        <v>32903345.939399999</v>
      </c>
      <c r="H338" s="53">
        <v>5534774.477</v>
      </c>
      <c r="I338" s="53">
        <v>4194107.7818</v>
      </c>
      <c r="J338" s="53"/>
      <c r="K338" s="53">
        <f t="shared" si="101"/>
        <v>4194107.7818</v>
      </c>
      <c r="L338" s="53">
        <v>106020149.08589999</v>
      </c>
      <c r="M338" s="58">
        <f t="shared" si="102"/>
        <v>255552624.06959999</v>
      </c>
      <c r="N338" s="57"/>
      <c r="O338" s="156"/>
      <c r="P338" s="59">
        <v>8</v>
      </c>
      <c r="Q338" s="50" t="s">
        <v>119</v>
      </c>
      <c r="R338" s="53" t="s">
        <v>791</v>
      </c>
      <c r="S338" s="53">
        <v>84344940.449000001</v>
      </c>
      <c r="T338" s="53">
        <f t="shared" si="98"/>
        <v>-1564740.79</v>
      </c>
      <c r="U338" s="53">
        <v>25960938.700199999</v>
      </c>
      <c r="V338" s="53">
        <v>4293640.068</v>
      </c>
      <c r="W338" s="53">
        <v>3309176.3744999999</v>
      </c>
      <c r="X338" s="53">
        <v>0</v>
      </c>
      <c r="Y338" s="53">
        <f t="shared" si="99"/>
        <v>3309176.3744999999</v>
      </c>
      <c r="Z338" s="53">
        <v>77464198.361399993</v>
      </c>
      <c r="AA338" s="58">
        <f t="shared" si="95"/>
        <v>193808153.1631</v>
      </c>
    </row>
    <row r="339" spans="1:27" ht="24.9" customHeight="1">
      <c r="A339" s="161"/>
      <c r="B339" s="156"/>
      <c r="C339" s="49">
        <v>4</v>
      </c>
      <c r="D339" s="53" t="s">
        <v>792</v>
      </c>
      <c r="E339" s="53">
        <v>80857540.232899994</v>
      </c>
      <c r="F339" s="53">
        <v>0</v>
      </c>
      <c r="G339" s="53">
        <v>24887534.856899999</v>
      </c>
      <c r="H339" s="53">
        <v>4040657.8840999999</v>
      </c>
      <c r="I339" s="53">
        <v>3172352.2527000001</v>
      </c>
      <c r="J339" s="53"/>
      <c r="K339" s="53">
        <f t="shared" si="101"/>
        <v>3172352.2527000001</v>
      </c>
      <c r="L339" s="53">
        <v>77249528.7183</v>
      </c>
      <c r="M339" s="58">
        <f t="shared" si="102"/>
        <v>190207613.94490001</v>
      </c>
      <c r="N339" s="57"/>
      <c r="O339" s="156"/>
      <c r="P339" s="59">
        <v>9</v>
      </c>
      <c r="Q339" s="50" t="s">
        <v>119</v>
      </c>
      <c r="R339" s="53" t="s">
        <v>793</v>
      </c>
      <c r="S339" s="53">
        <v>95472190.140699998</v>
      </c>
      <c r="T339" s="53">
        <f t="shared" si="98"/>
        <v>-1564740.79</v>
      </c>
      <c r="U339" s="53">
        <v>29385848.903499998</v>
      </c>
      <c r="V339" s="53">
        <v>4255327.1463000001</v>
      </c>
      <c r="W339" s="53">
        <v>3745741.1713</v>
      </c>
      <c r="X339" s="53">
        <v>0</v>
      </c>
      <c r="Y339" s="53">
        <f t="shared" si="99"/>
        <v>3745741.1713</v>
      </c>
      <c r="Z339" s="53">
        <v>76726447.017100006</v>
      </c>
      <c r="AA339" s="58">
        <f t="shared" si="95"/>
        <v>208020813.58889997</v>
      </c>
    </row>
    <row r="340" spans="1:27" ht="24.9" customHeight="1">
      <c r="A340" s="161"/>
      <c r="B340" s="156"/>
      <c r="C340" s="49">
        <v>5</v>
      </c>
      <c r="D340" s="53" t="s">
        <v>794</v>
      </c>
      <c r="E340" s="53">
        <v>69382823.020999998</v>
      </c>
      <c r="F340" s="53">
        <v>0</v>
      </c>
      <c r="G340" s="53">
        <v>21355675.9386</v>
      </c>
      <c r="H340" s="53">
        <v>3499638.5488</v>
      </c>
      <c r="I340" s="53">
        <v>2722154.9687999999</v>
      </c>
      <c r="J340" s="53"/>
      <c r="K340" s="53">
        <f t="shared" si="101"/>
        <v>2722154.9687999999</v>
      </c>
      <c r="L340" s="53">
        <v>66831692.533100002</v>
      </c>
      <c r="M340" s="58">
        <f t="shared" si="102"/>
        <v>163791985.01030001</v>
      </c>
      <c r="N340" s="57"/>
      <c r="O340" s="156"/>
      <c r="P340" s="59">
        <v>10</v>
      </c>
      <c r="Q340" s="50" t="s">
        <v>119</v>
      </c>
      <c r="R340" s="53" t="s">
        <v>795</v>
      </c>
      <c r="S340" s="53">
        <v>86198095.938299999</v>
      </c>
      <c r="T340" s="53">
        <f t="shared" si="98"/>
        <v>-1564740.79</v>
      </c>
      <c r="U340" s="53">
        <v>26531330.425000001</v>
      </c>
      <c r="V340" s="53">
        <v>4067999.1468000002</v>
      </c>
      <c r="W340" s="53">
        <v>3381882.7908999999</v>
      </c>
      <c r="X340" s="53">
        <v>0</v>
      </c>
      <c r="Y340" s="53">
        <f t="shared" si="99"/>
        <v>3381882.7908999999</v>
      </c>
      <c r="Z340" s="53">
        <v>73119270.186700001</v>
      </c>
      <c r="AA340" s="58">
        <f t="shared" si="95"/>
        <v>191733837.69769999</v>
      </c>
    </row>
    <row r="341" spans="1:27" ht="24.9" customHeight="1">
      <c r="A341" s="161"/>
      <c r="B341" s="156"/>
      <c r="C341" s="49">
        <v>6</v>
      </c>
      <c r="D341" s="53" t="s">
        <v>796</v>
      </c>
      <c r="E341" s="53">
        <v>68062706.879199997</v>
      </c>
      <c r="F341" s="53">
        <v>0</v>
      </c>
      <c r="G341" s="53">
        <v>20949350.9824</v>
      </c>
      <c r="H341" s="53">
        <v>3647937.3339</v>
      </c>
      <c r="I341" s="53">
        <v>2670361.7359000002</v>
      </c>
      <c r="J341" s="53"/>
      <c r="K341" s="53">
        <f t="shared" si="101"/>
        <v>2670361.7359000002</v>
      </c>
      <c r="L341" s="53">
        <v>69687325.130400002</v>
      </c>
      <c r="M341" s="58">
        <f t="shared" si="102"/>
        <v>165017682.0618</v>
      </c>
      <c r="N341" s="57"/>
      <c r="O341" s="156"/>
      <c r="P341" s="59">
        <v>11</v>
      </c>
      <c r="Q341" s="50" t="s">
        <v>119</v>
      </c>
      <c r="R341" s="53" t="s">
        <v>797</v>
      </c>
      <c r="S341" s="53">
        <v>79932107.916299999</v>
      </c>
      <c r="T341" s="53">
        <f t="shared" si="98"/>
        <v>-1564740.79</v>
      </c>
      <c r="U341" s="53">
        <v>24602691.551399998</v>
      </c>
      <c r="V341" s="53">
        <v>4148721.8347999998</v>
      </c>
      <c r="W341" s="53">
        <v>3136043.9840000002</v>
      </c>
      <c r="X341" s="53">
        <v>0</v>
      </c>
      <c r="Y341" s="53">
        <f t="shared" si="99"/>
        <v>3136043.9840000002</v>
      </c>
      <c r="Z341" s="53">
        <v>74673661.470899999</v>
      </c>
      <c r="AA341" s="58">
        <f t="shared" si="95"/>
        <v>184928485.96739998</v>
      </c>
    </row>
    <row r="342" spans="1:27" ht="24.9" customHeight="1">
      <c r="A342" s="161"/>
      <c r="B342" s="156"/>
      <c r="C342" s="49">
        <v>7</v>
      </c>
      <c r="D342" s="53" t="s">
        <v>798</v>
      </c>
      <c r="E342" s="53">
        <v>95541354.669799998</v>
      </c>
      <c r="F342" s="53">
        <v>0</v>
      </c>
      <c r="G342" s="53">
        <v>29407137.389699999</v>
      </c>
      <c r="H342" s="53">
        <v>4947501.8539000005</v>
      </c>
      <c r="I342" s="53">
        <v>3748454.7618</v>
      </c>
      <c r="J342" s="53"/>
      <c r="K342" s="53">
        <f t="shared" si="101"/>
        <v>3748454.7618</v>
      </c>
      <c r="L342" s="53">
        <v>94711662.338</v>
      </c>
      <c r="M342" s="58">
        <f t="shared" si="102"/>
        <v>228356111.01319999</v>
      </c>
      <c r="N342" s="57"/>
      <c r="O342" s="156"/>
      <c r="P342" s="59">
        <v>12</v>
      </c>
      <c r="Q342" s="50" t="s">
        <v>119</v>
      </c>
      <c r="R342" s="53" t="s">
        <v>799</v>
      </c>
      <c r="S342" s="53">
        <v>95168899.752900004</v>
      </c>
      <c r="T342" s="53">
        <f t="shared" si="98"/>
        <v>-1564740.79</v>
      </c>
      <c r="U342" s="53">
        <v>29292497.682599999</v>
      </c>
      <c r="V342" s="53">
        <v>4282074.5621999996</v>
      </c>
      <c r="W342" s="53">
        <v>3733841.9230999998</v>
      </c>
      <c r="X342" s="53">
        <v>0</v>
      </c>
      <c r="Y342" s="53">
        <f t="shared" si="99"/>
        <v>3733841.9230999998</v>
      </c>
      <c r="Z342" s="53">
        <v>77241493.669200003</v>
      </c>
      <c r="AA342" s="58">
        <f t="shared" si="95"/>
        <v>208154066.80000001</v>
      </c>
    </row>
    <row r="343" spans="1:27" ht="24.9" customHeight="1">
      <c r="A343" s="161"/>
      <c r="B343" s="156"/>
      <c r="C343" s="49">
        <v>8</v>
      </c>
      <c r="D343" s="53" t="s">
        <v>800</v>
      </c>
      <c r="E343" s="53">
        <v>80184897.535099998</v>
      </c>
      <c r="F343" s="53">
        <v>0</v>
      </c>
      <c r="G343" s="53">
        <v>24680498.895399999</v>
      </c>
      <c r="H343" s="53">
        <v>4127172.0602000002</v>
      </c>
      <c r="I343" s="53">
        <v>3145961.8930000002</v>
      </c>
      <c r="J343" s="53"/>
      <c r="K343" s="53">
        <f t="shared" si="101"/>
        <v>3145961.8930000002</v>
      </c>
      <c r="L343" s="53">
        <v>78915440.5546</v>
      </c>
      <c r="M343" s="58">
        <f t="shared" si="102"/>
        <v>191053970.93830001</v>
      </c>
      <c r="N343" s="57"/>
      <c r="O343" s="156"/>
      <c r="P343" s="59">
        <v>13</v>
      </c>
      <c r="Q343" s="50" t="s">
        <v>119</v>
      </c>
      <c r="R343" s="53" t="s">
        <v>801</v>
      </c>
      <c r="S343" s="53">
        <v>99851380.309900001</v>
      </c>
      <c r="T343" s="53">
        <f t="shared" si="98"/>
        <v>-1564740.79</v>
      </c>
      <c r="U343" s="53">
        <v>30733741.105799999</v>
      </c>
      <c r="V343" s="53">
        <v>4792511.6952999998</v>
      </c>
      <c r="W343" s="53">
        <v>3917553.6425000001</v>
      </c>
      <c r="X343" s="53">
        <v>0</v>
      </c>
      <c r="Y343" s="53">
        <f t="shared" si="99"/>
        <v>3917553.6425000001</v>
      </c>
      <c r="Z343" s="53">
        <v>87070440.785500005</v>
      </c>
      <c r="AA343" s="58">
        <f t="shared" si="95"/>
        <v>224800886.74900001</v>
      </c>
    </row>
    <row r="344" spans="1:27" ht="24.9" customHeight="1">
      <c r="A344" s="161"/>
      <c r="B344" s="156"/>
      <c r="C344" s="49">
        <v>9</v>
      </c>
      <c r="D344" s="53" t="s">
        <v>802</v>
      </c>
      <c r="E344" s="53">
        <v>70236648.819700003</v>
      </c>
      <c r="F344" s="53">
        <v>0</v>
      </c>
      <c r="G344" s="53">
        <v>21618479.126400001</v>
      </c>
      <c r="H344" s="53">
        <v>3733455.6885000002</v>
      </c>
      <c r="I344" s="53">
        <v>2755653.8383999998</v>
      </c>
      <c r="J344" s="53"/>
      <c r="K344" s="53">
        <f t="shared" si="101"/>
        <v>2755653.8383999998</v>
      </c>
      <c r="L344" s="53">
        <v>71334061.487200007</v>
      </c>
      <c r="M344" s="58">
        <f t="shared" si="102"/>
        <v>169678298.96020001</v>
      </c>
      <c r="N344" s="57"/>
      <c r="O344" s="156"/>
      <c r="P344" s="59">
        <v>14</v>
      </c>
      <c r="Q344" s="50" t="s">
        <v>119</v>
      </c>
      <c r="R344" s="53" t="s">
        <v>803</v>
      </c>
      <c r="S344" s="53">
        <v>89971383.4516</v>
      </c>
      <c r="T344" s="53">
        <f t="shared" si="98"/>
        <v>-1564740.79</v>
      </c>
      <c r="U344" s="53">
        <v>27692728.907299999</v>
      </c>
      <c r="V344" s="53">
        <v>4345387.8444999997</v>
      </c>
      <c r="W344" s="53">
        <v>3529923.3706999999</v>
      </c>
      <c r="X344" s="53">
        <v>0</v>
      </c>
      <c r="Y344" s="53">
        <f t="shared" si="99"/>
        <v>3529923.3706999999</v>
      </c>
      <c r="Z344" s="53">
        <v>78460650.473399997</v>
      </c>
      <c r="AA344" s="58">
        <f t="shared" si="95"/>
        <v>202435333.25749999</v>
      </c>
    </row>
    <row r="345" spans="1:27" ht="24.9" customHeight="1">
      <c r="A345" s="161"/>
      <c r="B345" s="156"/>
      <c r="C345" s="49">
        <v>10</v>
      </c>
      <c r="D345" s="53" t="s">
        <v>804</v>
      </c>
      <c r="E345" s="53">
        <v>74201196.350099996</v>
      </c>
      <c r="F345" s="53">
        <v>0</v>
      </c>
      <c r="G345" s="53">
        <v>22838746.457899999</v>
      </c>
      <c r="H345" s="53">
        <v>3802088.7541</v>
      </c>
      <c r="I345" s="53">
        <v>2911198.2842000001</v>
      </c>
      <c r="J345" s="53"/>
      <c r="K345" s="53">
        <f t="shared" si="101"/>
        <v>2911198.2842000001</v>
      </c>
      <c r="L345" s="53">
        <v>72655655.721499994</v>
      </c>
      <c r="M345" s="58">
        <f t="shared" si="102"/>
        <v>176408885.56779999</v>
      </c>
      <c r="N345" s="57"/>
      <c r="O345" s="156"/>
      <c r="P345" s="59">
        <v>15</v>
      </c>
      <c r="Q345" s="50" t="s">
        <v>119</v>
      </c>
      <c r="R345" s="53" t="s">
        <v>805</v>
      </c>
      <c r="S345" s="53">
        <v>80563862.287799999</v>
      </c>
      <c r="T345" s="53">
        <f t="shared" si="98"/>
        <v>-1564740.79</v>
      </c>
      <c r="U345" s="53">
        <v>24797142.296399999</v>
      </c>
      <c r="V345" s="53">
        <v>3890847.7442000001</v>
      </c>
      <c r="W345" s="53">
        <v>3160830.1375000002</v>
      </c>
      <c r="X345" s="53">
        <v>0</v>
      </c>
      <c r="Y345" s="53">
        <f t="shared" si="99"/>
        <v>3160830.1375000002</v>
      </c>
      <c r="Z345" s="53">
        <v>69708053.300600007</v>
      </c>
      <c r="AA345" s="58">
        <f t="shared" si="95"/>
        <v>180555994.9765</v>
      </c>
    </row>
    <row r="346" spans="1:27" ht="24.9" customHeight="1">
      <c r="A346" s="161"/>
      <c r="B346" s="156"/>
      <c r="C346" s="49">
        <v>11</v>
      </c>
      <c r="D346" s="53" t="s">
        <v>806</v>
      </c>
      <c r="E346" s="53">
        <v>103218169.4532</v>
      </c>
      <c r="F346" s="53">
        <v>0</v>
      </c>
      <c r="G346" s="53">
        <v>31770021.4815</v>
      </c>
      <c r="H346" s="53">
        <v>5178453.8229999999</v>
      </c>
      <c r="I346" s="53">
        <v>4049645.7280000001</v>
      </c>
      <c r="J346" s="53"/>
      <c r="K346" s="53">
        <f t="shared" si="101"/>
        <v>4049645.7280000001</v>
      </c>
      <c r="L346" s="53">
        <v>99158859.736900002</v>
      </c>
      <c r="M346" s="58">
        <f t="shared" si="102"/>
        <v>243375150.22260001</v>
      </c>
      <c r="N346" s="57"/>
      <c r="O346" s="156"/>
      <c r="P346" s="59">
        <v>16</v>
      </c>
      <c r="Q346" s="50" t="s">
        <v>119</v>
      </c>
      <c r="R346" s="53" t="s">
        <v>807</v>
      </c>
      <c r="S346" s="53">
        <v>89525616.589599997</v>
      </c>
      <c r="T346" s="53">
        <f t="shared" si="98"/>
        <v>-1564740.79</v>
      </c>
      <c r="U346" s="53">
        <v>27555524.160700001</v>
      </c>
      <c r="V346" s="53">
        <v>5013051.2150999997</v>
      </c>
      <c r="W346" s="53">
        <v>3512434.2225000001</v>
      </c>
      <c r="X346" s="53">
        <v>0</v>
      </c>
      <c r="Y346" s="53">
        <f t="shared" si="99"/>
        <v>3512434.2225000001</v>
      </c>
      <c r="Z346" s="53">
        <v>91317136.679100007</v>
      </c>
      <c r="AA346" s="58">
        <f t="shared" si="95"/>
        <v>215359022.07700002</v>
      </c>
    </row>
    <row r="347" spans="1:27" ht="24.9" customHeight="1">
      <c r="A347" s="161"/>
      <c r="B347" s="156"/>
      <c r="C347" s="49">
        <v>12</v>
      </c>
      <c r="D347" s="53" t="s">
        <v>808</v>
      </c>
      <c r="E347" s="53">
        <v>76315751.805800006</v>
      </c>
      <c r="F347" s="53">
        <v>0</v>
      </c>
      <c r="G347" s="53">
        <v>23489595.747400001</v>
      </c>
      <c r="H347" s="53">
        <v>3885065.1433000001</v>
      </c>
      <c r="I347" s="53">
        <v>2994160.4265999999</v>
      </c>
      <c r="J347" s="53"/>
      <c r="K347" s="53">
        <f t="shared" si="101"/>
        <v>2994160.4265999999</v>
      </c>
      <c r="L347" s="53">
        <v>74253444.143700004</v>
      </c>
      <c r="M347" s="58">
        <f t="shared" si="102"/>
        <v>180938017.26679999</v>
      </c>
      <c r="N347" s="57"/>
      <c r="O347" s="156"/>
      <c r="P347" s="59">
        <v>17</v>
      </c>
      <c r="Q347" s="50" t="s">
        <v>119</v>
      </c>
      <c r="R347" s="53" t="s">
        <v>809</v>
      </c>
      <c r="S347" s="53">
        <v>88802384.033399999</v>
      </c>
      <c r="T347" s="53">
        <f t="shared" si="98"/>
        <v>-1564740.79</v>
      </c>
      <c r="U347" s="53">
        <v>27332916.901099999</v>
      </c>
      <c r="V347" s="53">
        <v>4681704.7159000002</v>
      </c>
      <c r="W347" s="53">
        <v>3484059.0279999999</v>
      </c>
      <c r="X347" s="53">
        <v>0</v>
      </c>
      <c r="Y347" s="53">
        <f t="shared" si="99"/>
        <v>3484059.0279999999</v>
      </c>
      <c r="Z347" s="53">
        <v>84936748.172099993</v>
      </c>
      <c r="AA347" s="58">
        <f t="shared" si="95"/>
        <v>207673072.06049997</v>
      </c>
    </row>
    <row r="348" spans="1:27" ht="24.9" customHeight="1">
      <c r="A348" s="161"/>
      <c r="B348" s="156"/>
      <c r="C348" s="49">
        <v>13</v>
      </c>
      <c r="D348" s="53" t="s">
        <v>810</v>
      </c>
      <c r="E348" s="53">
        <v>64422934.187899999</v>
      </c>
      <c r="F348" s="53">
        <v>0</v>
      </c>
      <c r="G348" s="53">
        <v>19829047.675299998</v>
      </c>
      <c r="H348" s="53">
        <v>3720064.51</v>
      </c>
      <c r="I348" s="53">
        <v>2527559.4558999999</v>
      </c>
      <c r="J348" s="53"/>
      <c r="K348" s="53">
        <f t="shared" si="101"/>
        <v>2527559.4558999999</v>
      </c>
      <c r="L348" s="53">
        <v>71076201.749200001</v>
      </c>
      <c r="M348" s="58">
        <f t="shared" si="102"/>
        <v>161575807.5783</v>
      </c>
      <c r="N348" s="57"/>
      <c r="O348" s="156"/>
      <c r="P348" s="59">
        <v>18</v>
      </c>
      <c r="Q348" s="50" t="s">
        <v>119</v>
      </c>
      <c r="R348" s="53" t="s">
        <v>811</v>
      </c>
      <c r="S348" s="53">
        <v>99433495.680600002</v>
      </c>
      <c r="T348" s="53">
        <f t="shared" si="98"/>
        <v>-1564740.79</v>
      </c>
      <c r="U348" s="53">
        <v>30605118.3671</v>
      </c>
      <c r="V348" s="53">
        <v>4943911.5033999998</v>
      </c>
      <c r="W348" s="53">
        <v>3901158.4213999999</v>
      </c>
      <c r="X348" s="53">
        <v>0</v>
      </c>
      <c r="Y348" s="53">
        <f t="shared" si="99"/>
        <v>3901158.4213999999</v>
      </c>
      <c r="Z348" s="53">
        <v>89985786.498899996</v>
      </c>
      <c r="AA348" s="58">
        <f t="shared" si="95"/>
        <v>227304729.6814</v>
      </c>
    </row>
    <row r="349" spans="1:27" ht="24.9" customHeight="1">
      <c r="A349" s="161"/>
      <c r="B349" s="156"/>
      <c r="C349" s="49">
        <v>14</v>
      </c>
      <c r="D349" s="53" t="s">
        <v>812</v>
      </c>
      <c r="E349" s="53">
        <v>88547267.276299998</v>
      </c>
      <c r="F349" s="53">
        <v>0</v>
      </c>
      <c r="G349" s="53">
        <v>27254393.275800001</v>
      </c>
      <c r="H349" s="53">
        <v>4798574.1288999999</v>
      </c>
      <c r="I349" s="53">
        <v>3474049.8166</v>
      </c>
      <c r="J349" s="53"/>
      <c r="K349" s="53">
        <f t="shared" si="101"/>
        <v>3474049.8166</v>
      </c>
      <c r="L349" s="53">
        <v>91843918.911400005</v>
      </c>
      <c r="M349" s="58">
        <f t="shared" si="102"/>
        <v>215918203.40900001</v>
      </c>
      <c r="N349" s="57"/>
      <c r="O349" s="156"/>
      <c r="P349" s="59">
        <v>19</v>
      </c>
      <c r="Q349" s="50" t="s">
        <v>119</v>
      </c>
      <c r="R349" s="53" t="s">
        <v>813</v>
      </c>
      <c r="S349" s="53">
        <v>91673675.837300003</v>
      </c>
      <c r="T349" s="53">
        <f t="shared" si="98"/>
        <v>-1564740.79</v>
      </c>
      <c r="U349" s="53">
        <v>28216685.745000001</v>
      </c>
      <c r="V349" s="53">
        <v>3973614.4868000001</v>
      </c>
      <c r="W349" s="53">
        <v>3596710.8473999999</v>
      </c>
      <c r="X349" s="53">
        <v>0</v>
      </c>
      <c r="Y349" s="53">
        <f t="shared" si="99"/>
        <v>3596710.8473999999</v>
      </c>
      <c r="Z349" s="53">
        <v>71301804.779699996</v>
      </c>
      <c r="AA349" s="58">
        <f t="shared" si="95"/>
        <v>197197750.90619999</v>
      </c>
    </row>
    <row r="350" spans="1:27" ht="24.9" customHeight="1">
      <c r="A350" s="161"/>
      <c r="B350" s="156"/>
      <c r="C350" s="49">
        <v>15</v>
      </c>
      <c r="D350" s="53" t="s">
        <v>814</v>
      </c>
      <c r="E350" s="53">
        <v>99593007.292999998</v>
      </c>
      <c r="F350" s="53">
        <v>0</v>
      </c>
      <c r="G350" s="53">
        <v>30654215.220699999</v>
      </c>
      <c r="H350" s="53">
        <v>5165141.2620000001</v>
      </c>
      <c r="I350" s="53">
        <v>3907416.6754000001</v>
      </c>
      <c r="J350" s="53"/>
      <c r="K350" s="53">
        <f t="shared" si="101"/>
        <v>3907416.6754000001</v>
      </c>
      <c r="L350" s="53">
        <v>98902513.852500007</v>
      </c>
      <c r="M350" s="58">
        <f t="shared" si="102"/>
        <v>238222294.30360001</v>
      </c>
      <c r="N350" s="57"/>
      <c r="O350" s="156"/>
      <c r="P350" s="59">
        <v>20</v>
      </c>
      <c r="Q350" s="50" t="s">
        <v>119</v>
      </c>
      <c r="R350" s="53" t="s">
        <v>815</v>
      </c>
      <c r="S350" s="53">
        <v>83424382.612299994</v>
      </c>
      <c r="T350" s="53">
        <f t="shared" si="98"/>
        <v>-1564740.79</v>
      </c>
      <c r="U350" s="53">
        <v>25677595.734499998</v>
      </c>
      <c r="V350" s="53">
        <v>3576307.9166000001</v>
      </c>
      <c r="W350" s="53">
        <v>3273059.3503999999</v>
      </c>
      <c r="X350" s="53">
        <v>0</v>
      </c>
      <c r="Y350" s="53">
        <f t="shared" si="99"/>
        <v>3273059.3503999999</v>
      </c>
      <c r="Z350" s="53">
        <v>63651293.062299997</v>
      </c>
      <c r="AA350" s="58">
        <f t="shared" si="95"/>
        <v>178037897.88609999</v>
      </c>
    </row>
    <row r="351" spans="1:27" ht="24.9" customHeight="1">
      <c r="A351" s="161"/>
      <c r="B351" s="156"/>
      <c r="C351" s="49">
        <v>16</v>
      </c>
      <c r="D351" s="53" t="s">
        <v>816</v>
      </c>
      <c r="E351" s="53">
        <v>72992084.158899993</v>
      </c>
      <c r="F351" s="53">
        <v>0</v>
      </c>
      <c r="G351" s="53">
        <v>22466587.946600001</v>
      </c>
      <c r="H351" s="53">
        <v>3915105.7584000002</v>
      </c>
      <c r="I351" s="53">
        <v>2863760.1631999998</v>
      </c>
      <c r="J351" s="53"/>
      <c r="K351" s="53">
        <f t="shared" si="101"/>
        <v>2863760.1631999998</v>
      </c>
      <c r="L351" s="53">
        <v>74831904.443000004</v>
      </c>
      <c r="M351" s="58">
        <f t="shared" si="102"/>
        <v>177069442.47009999</v>
      </c>
      <c r="N351" s="57"/>
      <c r="O351" s="156"/>
      <c r="P351" s="59">
        <v>21</v>
      </c>
      <c r="Q351" s="50" t="s">
        <v>119</v>
      </c>
      <c r="R351" s="53" t="s">
        <v>817</v>
      </c>
      <c r="S351" s="53">
        <v>85997702.851999998</v>
      </c>
      <c r="T351" s="53">
        <f t="shared" si="98"/>
        <v>-1564740.79</v>
      </c>
      <c r="U351" s="53">
        <v>26469650.464000002</v>
      </c>
      <c r="V351" s="53">
        <v>4548098.6655000001</v>
      </c>
      <c r="W351" s="53">
        <v>3374020.5995</v>
      </c>
      <c r="X351" s="53">
        <v>0</v>
      </c>
      <c r="Y351" s="53">
        <f t="shared" si="99"/>
        <v>3374020.5995</v>
      </c>
      <c r="Z351" s="53">
        <v>82364038.0009</v>
      </c>
      <c r="AA351" s="58">
        <f t="shared" si="95"/>
        <v>201188769.79189998</v>
      </c>
    </row>
    <row r="352" spans="1:27" ht="24.9" customHeight="1">
      <c r="A352" s="161"/>
      <c r="B352" s="156"/>
      <c r="C352" s="49">
        <v>17</v>
      </c>
      <c r="D352" s="53" t="s">
        <v>818</v>
      </c>
      <c r="E352" s="53">
        <v>77239461.509599999</v>
      </c>
      <c r="F352" s="53">
        <v>0</v>
      </c>
      <c r="G352" s="53">
        <v>23773908.841600001</v>
      </c>
      <c r="H352" s="53">
        <v>4208069.4535999997</v>
      </c>
      <c r="I352" s="53">
        <v>3030401.1105</v>
      </c>
      <c r="J352" s="53"/>
      <c r="K352" s="53">
        <f t="shared" si="101"/>
        <v>3030401.1105</v>
      </c>
      <c r="L352" s="53">
        <v>80473195.958000004</v>
      </c>
      <c r="M352" s="58">
        <f t="shared" si="102"/>
        <v>188725036.87330002</v>
      </c>
      <c r="N352" s="57"/>
      <c r="O352" s="156"/>
      <c r="P352" s="59">
        <v>22</v>
      </c>
      <c r="Q352" s="50" t="s">
        <v>119</v>
      </c>
      <c r="R352" s="53" t="s">
        <v>819</v>
      </c>
      <c r="S352" s="53">
        <v>82743152.893399999</v>
      </c>
      <c r="T352" s="53">
        <f t="shared" si="98"/>
        <v>-1564740.79</v>
      </c>
      <c r="U352" s="53">
        <v>25467916.732000001</v>
      </c>
      <c r="V352" s="53">
        <v>4396873.5628000004</v>
      </c>
      <c r="W352" s="53">
        <v>3246332.0888</v>
      </c>
      <c r="X352" s="53">
        <v>0</v>
      </c>
      <c r="Y352" s="53">
        <f t="shared" si="99"/>
        <v>3246332.0888</v>
      </c>
      <c r="Z352" s="53">
        <v>79452056.4067</v>
      </c>
      <c r="AA352" s="58">
        <f t="shared" si="95"/>
        <v>193741590.8937</v>
      </c>
    </row>
    <row r="353" spans="1:27" ht="24.9" customHeight="1">
      <c r="A353" s="161"/>
      <c r="B353" s="156"/>
      <c r="C353" s="49">
        <v>18</v>
      </c>
      <c r="D353" s="53" t="s">
        <v>820</v>
      </c>
      <c r="E353" s="53">
        <v>80559408.076399997</v>
      </c>
      <c r="F353" s="53">
        <v>0</v>
      </c>
      <c r="G353" s="53">
        <v>24795771.313099999</v>
      </c>
      <c r="H353" s="53">
        <v>4470381.0645000003</v>
      </c>
      <c r="I353" s="53">
        <v>3160655.3816999998</v>
      </c>
      <c r="J353" s="53"/>
      <c r="K353" s="53">
        <f t="shared" si="101"/>
        <v>3160655.3816999998</v>
      </c>
      <c r="L353" s="53">
        <v>85524252.756300002</v>
      </c>
      <c r="M353" s="58">
        <f t="shared" si="102"/>
        <v>198510468.59200001</v>
      </c>
      <c r="N353" s="57"/>
      <c r="O353" s="157"/>
      <c r="P353" s="59">
        <v>23</v>
      </c>
      <c r="Q353" s="50" t="s">
        <v>119</v>
      </c>
      <c r="R353" s="53" t="s">
        <v>821</v>
      </c>
      <c r="S353" s="53">
        <v>77571687.625</v>
      </c>
      <c r="T353" s="53">
        <f t="shared" si="98"/>
        <v>-1564740.79</v>
      </c>
      <c r="U353" s="53">
        <v>23876166.330600001</v>
      </c>
      <c r="V353" s="53">
        <v>3983729.9367</v>
      </c>
      <c r="W353" s="53">
        <v>3043435.6187</v>
      </c>
      <c r="X353" s="53">
        <v>0</v>
      </c>
      <c r="Y353" s="53">
        <f t="shared" si="99"/>
        <v>3043435.6187</v>
      </c>
      <c r="Z353" s="53">
        <v>71496587.282299995</v>
      </c>
      <c r="AA353" s="58">
        <f t="shared" si="95"/>
        <v>178406866.00330001</v>
      </c>
    </row>
    <row r="354" spans="1:27" ht="24.9" customHeight="1">
      <c r="A354" s="161"/>
      <c r="B354" s="156"/>
      <c r="C354" s="49">
        <v>19</v>
      </c>
      <c r="D354" s="53" t="s">
        <v>822</v>
      </c>
      <c r="E354" s="53">
        <v>83229677.856399998</v>
      </c>
      <c r="F354" s="53">
        <v>0</v>
      </c>
      <c r="G354" s="53">
        <v>25617666.612300001</v>
      </c>
      <c r="H354" s="53">
        <v>4307817.5733000003</v>
      </c>
      <c r="I354" s="53">
        <v>3265420.3341000001</v>
      </c>
      <c r="J354" s="53"/>
      <c r="K354" s="53">
        <f t="shared" si="101"/>
        <v>3265420.3341000001</v>
      </c>
      <c r="L354" s="53">
        <v>82393939.824900001</v>
      </c>
      <c r="M354" s="58">
        <f t="shared" si="102"/>
        <v>198814522.20099998</v>
      </c>
      <c r="N354" s="57"/>
      <c r="O354" s="49"/>
      <c r="P354" s="163"/>
      <c r="Q354" s="164"/>
      <c r="R354" s="54"/>
      <c r="S354" s="54">
        <f>S331+S332+S333+S334+S335+S336+S337+S338+S339+S340+S341+S342+S343+S344+S345+S346+S347+S348+S349+S350+S351+S352+S353</f>
        <v>2049611103.6897001</v>
      </c>
      <c r="T354" s="54">
        <f t="shared" ref="T354:Z354" si="103">T331+T332+T333+T334+T335+T336+T337+T338+T339+T340+T341+T342+T343+T344+T345+T346+T347+T348+T349+T350+T351+T352+T353</f>
        <v>-35989038.169999987</v>
      </c>
      <c r="U354" s="54">
        <f t="shared" si="103"/>
        <v>630859752.09380007</v>
      </c>
      <c r="V354" s="54">
        <f t="shared" si="103"/>
        <v>100813080.4122</v>
      </c>
      <c r="W354" s="54">
        <f t="shared" si="103"/>
        <v>80414125.673300013</v>
      </c>
      <c r="X354" s="54">
        <f t="shared" si="103"/>
        <v>0</v>
      </c>
      <c r="Y354" s="54">
        <f t="shared" si="103"/>
        <v>80414125.673300013</v>
      </c>
      <c r="Z354" s="54">
        <f t="shared" si="103"/>
        <v>1821331453.9935002</v>
      </c>
      <c r="AA354" s="60">
        <f t="shared" ref="AA354" si="104">S354+T354+U354+V354+Y354+Z354</f>
        <v>4647040477.6925001</v>
      </c>
    </row>
    <row r="355" spans="1:27" ht="24.9" customHeight="1">
      <c r="A355" s="161"/>
      <c r="B355" s="156"/>
      <c r="C355" s="49">
        <v>20</v>
      </c>
      <c r="D355" s="53" t="s">
        <v>823</v>
      </c>
      <c r="E355" s="53">
        <v>83949338.690799996</v>
      </c>
      <c r="F355" s="53">
        <v>0</v>
      </c>
      <c r="G355" s="53">
        <v>25839174.514400002</v>
      </c>
      <c r="H355" s="53">
        <v>4367234.9223999996</v>
      </c>
      <c r="I355" s="53">
        <v>3293655.3961</v>
      </c>
      <c r="J355" s="53"/>
      <c r="K355" s="53">
        <f t="shared" si="101"/>
        <v>3293655.3961</v>
      </c>
      <c r="L355" s="53">
        <v>83538076.770600006</v>
      </c>
      <c r="M355" s="58">
        <f t="shared" si="102"/>
        <v>200987480.29430002</v>
      </c>
      <c r="N355" s="57"/>
      <c r="O355" s="155">
        <v>34</v>
      </c>
      <c r="P355" s="59">
        <v>1</v>
      </c>
      <c r="Q355" s="50" t="s">
        <v>120</v>
      </c>
      <c r="R355" s="53" t="s">
        <v>824</v>
      </c>
      <c r="S355" s="53">
        <v>76995522.606199995</v>
      </c>
      <c r="T355" s="53">
        <v>0</v>
      </c>
      <c r="U355" s="53">
        <v>23698825.702199999</v>
      </c>
      <c r="V355" s="53">
        <v>3751377.9254999999</v>
      </c>
      <c r="W355" s="53">
        <v>3020830.4493</v>
      </c>
      <c r="X355" s="53">
        <v>0</v>
      </c>
      <c r="Y355" s="53">
        <f>W355-X355</f>
        <v>3020830.4493</v>
      </c>
      <c r="Z355" s="53">
        <v>71154810.243900001</v>
      </c>
      <c r="AA355" s="58">
        <f t="shared" si="95"/>
        <v>178621366.9271</v>
      </c>
    </row>
    <row r="356" spans="1:27" ht="24.9" customHeight="1">
      <c r="A356" s="161"/>
      <c r="B356" s="156"/>
      <c r="C356" s="49">
        <v>21</v>
      </c>
      <c r="D356" s="53" t="s">
        <v>825</v>
      </c>
      <c r="E356" s="53">
        <v>78643697.589200005</v>
      </c>
      <c r="F356" s="53">
        <v>0</v>
      </c>
      <c r="G356" s="53">
        <v>24206125.481800001</v>
      </c>
      <c r="H356" s="53">
        <v>4207361.8962000003</v>
      </c>
      <c r="I356" s="53">
        <v>3085494.6921999999</v>
      </c>
      <c r="J356" s="53"/>
      <c r="K356" s="53">
        <f t="shared" si="101"/>
        <v>3085494.6921999999</v>
      </c>
      <c r="L356" s="53">
        <v>80459571.275199994</v>
      </c>
      <c r="M356" s="58">
        <f t="shared" si="102"/>
        <v>190602250.9346</v>
      </c>
      <c r="N356" s="57"/>
      <c r="O356" s="156"/>
      <c r="P356" s="59">
        <v>2</v>
      </c>
      <c r="Q356" s="50" t="s">
        <v>120</v>
      </c>
      <c r="R356" s="53" t="s">
        <v>826</v>
      </c>
      <c r="S356" s="53">
        <v>131757070.3681</v>
      </c>
      <c r="T356" s="53">
        <v>0</v>
      </c>
      <c r="U356" s="53">
        <v>40554148.345100001</v>
      </c>
      <c r="V356" s="53">
        <v>4817203.9232999999</v>
      </c>
      <c r="W356" s="53">
        <v>5169336.5614</v>
      </c>
      <c r="X356" s="53">
        <v>0</v>
      </c>
      <c r="Y356" s="53">
        <f t="shared" ref="Y356:Y370" si="105">W356-X356</f>
        <v>5169336.5614</v>
      </c>
      <c r="Z356" s="53">
        <v>91678292.350999996</v>
      </c>
      <c r="AA356" s="58">
        <f t="shared" si="95"/>
        <v>273976051.54890001</v>
      </c>
    </row>
    <row r="357" spans="1:27" ht="24.9" customHeight="1">
      <c r="A357" s="161"/>
      <c r="B357" s="156"/>
      <c r="C357" s="49">
        <v>22</v>
      </c>
      <c r="D357" s="53" t="s">
        <v>827</v>
      </c>
      <c r="E357" s="53">
        <v>72136648.751800001</v>
      </c>
      <c r="F357" s="53">
        <v>0</v>
      </c>
      <c r="G357" s="53">
        <v>22203289.329599999</v>
      </c>
      <c r="H357" s="53">
        <v>3919193.8676</v>
      </c>
      <c r="I357" s="53">
        <v>2830198.1425000001</v>
      </c>
      <c r="J357" s="53"/>
      <c r="K357" s="53">
        <f t="shared" si="101"/>
        <v>2830198.1425000001</v>
      </c>
      <c r="L357" s="53">
        <v>74910624.832699999</v>
      </c>
      <c r="M357" s="58">
        <f t="shared" si="102"/>
        <v>175999954.9242</v>
      </c>
      <c r="N357" s="57"/>
      <c r="O357" s="156"/>
      <c r="P357" s="59">
        <v>3</v>
      </c>
      <c r="Q357" s="50" t="s">
        <v>120</v>
      </c>
      <c r="R357" s="53" t="s">
        <v>828</v>
      </c>
      <c r="S357" s="53">
        <v>90492871.107800007</v>
      </c>
      <c r="T357" s="53">
        <v>0</v>
      </c>
      <c r="U357" s="53">
        <v>27853240.124699999</v>
      </c>
      <c r="V357" s="53">
        <v>4163595.6123000002</v>
      </c>
      <c r="W357" s="53">
        <v>3550383.3369</v>
      </c>
      <c r="X357" s="53">
        <v>0</v>
      </c>
      <c r="Y357" s="53">
        <f t="shared" si="105"/>
        <v>3550383.3369</v>
      </c>
      <c r="Z357" s="53">
        <v>79092449.536300004</v>
      </c>
      <c r="AA357" s="58">
        <f t="shared" si="95"/>
        <v>205152539.71799999</v>
      </c>
    </row>
    <row r="358" spans="1:27" ht="24.9" customHeight="1">
      <c r="A358" s="161"/>
      <c r="B358" s="156"/>
      <c r="C358" s="49">
        <v>23</v>
      </c>
      <c r="D358" s="53" t="s">
        <v>829</v>
      </c>
      <c r="E358" s="53">
        <v>88527429.753099993</v>
      </c>
      <c r="F358" s="53">
        <v>0</v>
      </c>
      <c r="G358" s="53">
        <v>27248287.388300002</v>
      </c>
      <c r="H358" s="53">
        <v>4474757.4379000003</v>
      </c>
      <c r="I358" s="53">
        <v>3473271.5142000001</v>
      </c>
      <c r="J358" s="53"/>
      <c r="K358" s="53">
        <f t="shared" si="101"/>
        <v>3473271.5142000001</v>
      </c>
      <c r="L358" s="53">
        <v>85608523.942699999</v>
      </c>
      <c r="M358" s="58">
        <f t="shared" si="102"/>
        <v>209332270.03619999</v>
      </c>
      <c r="N358" s="57"/>
      <c r="O358" s="156"/>
      <c r="P358" s="59">
        <v>4</v>
      </c>
      <c r="Q358" s="50" t="s">
        <v>120</v>
      </c>
      <c r="R358" s="53" t="s">
        <v>830</v>
      </c>
      <c r="S358" s="53">
        <v>108049029.279</v>
      </c>
      <c r="T358" s="53">
        <v>0</v>
      </c>
      <c r="U358" s="53">
        <v>33256935.280200001</v>
      </c>
      <c r="V358" s="53">
        <v>3758890.2631000001</v>
      </c>
      <c r="W358" s="53">
        <v>4239178.9368000003</v>
      </c>
      <c r="X358" s="53">
        <v>0</v>
      </c>
      <c r="Y358" s="53">
        <f t="shared" si="105"/>
        <v>4239178.9368000003</v>
      </c>
      <c r="Z358" s="53">
        <v>71299467.370199993</v>
      </c>
      <c r="AA358" s="58">
        <f t="shared" si="95"/>
        <v>220603501.1293</v>
      </c>
    </row>
    <row r="359" spans="1:27" ht="24.9" customHeight="1">
      <c r="A359" s="161"/>
      <c r="B359" s="156"/>
      <c r="C359" s="49">
        <v>24</v>
      </c>
      <c r="D359" s="53" t="s">
        <v>831</v>
      </c>
      <c r="E359" s="53">
        <v>65466782.936499998</v>
      </c>
      <c r="F359" s="53">
        <v>0</v>
      </c>
      <c r="G359" s="53">
        <v>20150338.949299999</v>
      </c>
      <c r="H359" s="53">
        <v>3477145.2124000001</v>
      </c>
      <c r="I359" s="53">
        <v>2568513.6565999999</v>
      </c>
      <c r="J359" s="53"/>
      <c r="K359" s="53">
        <f t="shared" si="101"/>
        <v>2568513.6565999999</v>
      </c>
      <c r="L359" s="53">
        <v>66398562.183899999</v>
      </c>
      <c r="M359" s="58">
        <f t="shared" si="102"/>
        <v>158061342.93870002</v>
      </c>
      <c r="N359" s="57"/>
      <c r="O359" s="156"/>
      <c r="P359" s="59">
        <v>5</v>
      </c>
      <c r="Q359" s="50" t="s">
        <v>120</v>
      </c>
      <c r="R359" s="53" t="s">
        <v>832</v>
      </c>
      <c r="S359" s="53">
        <v>116730278.98280001</v>
      </c>
      <c r="T359" s="53">
        <v>0</v>
      </c>
      <c r="U359" s="53">
        <v>35928979.272399999</v>
      </c>
      <c r="V359" s="53">
        <v>5130049.1074000001</v>
      </c>
      <c r="W359" s="53">
        <v>4579777.7477000002</v>
      </c>
      <c r="X359" s="53">
        <v>0</v>
      </c>
      <c r="Y359" s="53">
        <f t="shared" si="105"/>
        <v>4579777.7477000002</v>
      </c>
      <c r="Z359" s="53">
        <v>97702420.632799998</v>
      </c>
      <c r="AA359" s="58">
        <f t="shared" si="95"/>
        <v>260071505.74309999</v>
      </c>
    </row>
    <row r="360" spans="1:27" ht="24.9" customHeight="1">
      <c r="A360" s="161"/>
      <c r="B360" s="156"/>
      <c r="C360" s="49">
        <v>25</v>
      </c>
      <c r="D360" s="53" t="s">
        <v>833</v>
      </c>
      <c r="E360" s="53">
        <v>82168630.201700002</v>
      </c>
      <c r="F360" s="53">
        <v>0</v>
      </c>
      <c r="G360" s="53">
        <v>25291081.603500001</v>
      </c>
      <c r="H360" s="53">
        <v>3940376.9125999999</v>
      </c>
      <c r="I360" s="53">
        <v>3223791.3541000001</v>
      </c>
      <c r="J360" s="53"/>
      <c r="K360" s="53">
        <f t="shared" si="101"/>
        <v>3223791.3541000001</v>
      </c>
      <c r="L360" s="53">
        <v>75318524.287799999</v>
      </c>
      <c r="M360" s="58">
        <f t="shared" si="102"/>
        <v>189942404.35970002</v>
      </c>
      <c r="N360" s="57"/>
      <c r="O360" s="156"/>
      <c r="P360" s="59">
        <v>6</v>
      </c>
      <c r="Q360" s="50" t="s">
        <v>120</v>
      </c>
      <c r="R360" s="53" t="s">
        <v>834</v>
      </c>
      <c r="S360" s="53">
        <v>80864955.758599997</v>
      </c>
      <c r="T360" s="53">
        <v>0</v>
      </c>
      <c r="U360" s="53">
        <v>24889817.317600001</v>
      </c>
      <c r="V360" s="53">
        <v>3726333.8884999999</v>
      </c>
      <c r="W360" s="53">
        <v>3172643.1923000002</v>
      </c>
      <c r="X360" s="53">
        <v>0</v>
      </c>
      <c r="Y360" s="53">
        <f t="shared" si="105"/>
        <v>3172643.1923000002</v>
      </c>
      <c r="Z360" s="53">
        <v>70672563.754099995</v>
      </c>
      <c r="AA360" s="58">
        <f t="shared" si="95"/>
        <v>183326313.9111</v>
      </c>
    </row>
    <row r="361" spans="1:27" ht="24.9" customHeight="1">
      <c r="A361" s="161"/>
      <c r="B361" s="156"/>
      <c r="C361" s="49">
        <v>26</v>
      </c>
      <c r="D361" s="53" t="s">
        <v>835</v>
      </c>
      <c r="E361" s="53">
        <v>74731952.718700007</v>
      </c>
      <c r="F361" s="53">
        <v>0</v>
      </c>
      <c r="G361" s="53">
        <v>23002110.5374</v>
      </c>
      <c r="H361" s="53">
        <v>3948308.5433999998</v>
      </c>
      <c r="I361" s="53">
        <v>2932021.8977000001</v>
      </c>
      <c r="J361" s="53"/>
      <c r="K361" s="53">
        <f t="shared" si="101"/>
        <v>2932021.8977000001</v>
      </c>
      <c r="L361" s="53">
        <v>75471255.3002</v>
      </c>
      <c r="M361" s="58">
        <f t="shared" si="102"/>
        <v>180085648.99739999</v>
      </c>
      <c r="N361" s="57"/>
      <c r="O361" s="156"/>
      <c r="P361" s="59">
        <v>7</v>
      </c>
      <c r="Q361" s="50" t="s">
        <v>120</v>
      </c>
      <c r="R361" s="53" t="s">
        <v>836</v>
      </c>
      <c r="S361" s="53">
        <v>77778187.158199996</v>
      </c>
      <c r="T361" s="53">
        <v>0</v>
      </c>
      <c r="U361" s="53">
        <v>23939725.8244</v>
      </c>
      <c r="V361" s="53">
        <v>4213683.6864</v>
      </c>
      <c r="W361" s="53">
        <v>3051537.3894000002</v>
      </c>
      <c r="X361" s="53">
        <v>0</v>
      </c>
      <c r="Y361" s="53">
        <f t="shared" si="105"/>
        <v>3051537.3894000002</v>
      </c>
      <c r="Z361" s="53">
        <v>80056942.515900001</v>
      </c>
      <c r="AA361" s="58">
        <f t="shared" si="95"/>
        <v>189040076.57429999</v>
      </c>
    </row>
    <row r="362" spans="1:27" ht="24.9" customHeight="1">
      <c r="A362" s="161"/>
      <c r="B362" s="157"/>
      <c r="C362" s="49">
        <v>27</v>
      </c>
      <c r="D362" s="53" t="s">
        <v>837</v>
      </c>
      <c r="E362" s="53">
        <v>69248469.398499995</v>
      </c>
      <c r="F362" s="53">
        <v>0</v>
      </c>
      <c r="G362" s="53">
        <v>21314322.584899999</v>
      </c>
      <c r="H362" s="53">
        <v>3633856.0685000001</v>
      </c>
      <c r="I362" s="53">
        <v>2716883.7595000002</v>
      </c>
      <c r="J362" s="53"/>
      <c r="K362" s="53">
        <f t="shared" si="101"/>
        <v>2716883.7595000002</v>
      </c>
      <c r="L362" s="53">
        <v>69416177.1215</v>
      </c>
      <c r="M362" s="58">
        <f t="shared" si="102"/>
        <v>166329708.93289998</v>
      </c>
      <c r="N362" s="57"/>
      <c r="O362" s="156"/>
      <c r="P362" s="59">
        <v>8</v>
      </c>
      <c r="Q362" s="50" t="s">
        <v>120</v>
      </c>
      <c r="R362" s="53" t="s">
        <v>838</v>
      </c>
      <c r="S362" s="53">
        <v>120722383.3286</v>
      </c>
      <c r="T362" s="53">
        <v>0</v>
      </c>
      <c r="U362" s="53">
        <v>37157728.449900001</v>
      </c>
      <c r="V362" s="53">
        <v>4702850.4217999997</v>
      </c>
      <c r="W362" s="53">
        <v>4736403.3534000004</v>
      </c>
      <c r="X362" s="53">
        <v>0</v>
      </c>
      <c r="Y362" s="53">
        <f t="shared" si="105"/>
        <v>4736403.3534000004</v>
      </c>
      <c r="Z362" s="53">
        <v>89476308.117500007</v>
      </c>
      <c r="AA362" s="58">
        <f t="shared" si="95"/>
        <v>256795673.67120001</v>
      </c>
    </row>
    <row r="363" spans="1:27" ht="24.9" customHeight="1">
      <c r="A363" s="49"/>
      <c r="B363" s="162" t="s">
        <v>839</v>
      </c>
      <c r="C363" s="163"/>
      <c r="D363" s="54"/>
      <c r="E363" s="54">
        <f>SUM(E336:E362)</f>
        <v>2165328041.7174001</v>
      </c>
      <c r="F363" s="54">
        <f t="shared" ref="F363:L363" si="106">SUM(F336:F362)</f>
        <v>0</v>
      </c>
      <c r="G363" s="54">
        <f t="shared" si="106"/>
        <v>666476830.23400021</v>
      </c>
      <c r="H363" s="54">
        <f t="shared" si="106"/>
        <v>113515768.60370001</v>
      </c>
      <c r="I363" s="54">
        <f t="shared" si="106"/>
        <v>84954146.158800006</v>
      </c>
      <c r="J363" s="54">
        <f t="shared" si="106"/>
        <v>0</v>
      </c>
      <c r="K363" s="54">
        <f t="shared" si="106"/>
        <v>84954146.158800006</v>
      </c>
      <c r="L363" s="54">
        <f t="shared" si="106"/>
        <v>2170810131.3894997</v>
      </c>
      <c r="M363" s="60">
        <f t="shared" si="102"/>
        <v>5201084918.1034002</v>
      </c>
      <c r="N363" s="57"/>
      <c r="O363" s="156"/>
      <c r="P363" s="59">
        <v>9</v>
      </c>
      <c r="Q363" s="50" t="s">
        <v>120</v>
      </c>
      <c r="R363" s="53" t="s">
        <v>840</v>
      </c>
      <c r="S363" s="53">
        <v>85934933.852500007</v>
      </c>
      <c r="T363" s="53">
        <v>0</v>
      </c>
      <c r="U363" s="53">
        <v>26450330.488899998</v>
      </c>
      <c r="V363" s="53">
        <v>3791647.5490999999</v>
      </c>
      <c r="W363" s="53">
        <v>3371557.9303000001</v>
      </c>
      <c r="X363" s="53">
        <v>0</v>
      </c>
      <c r="Y363" s="53">
        <f t="shared" si="105"/>
        <v>3371557.9303000001</v>
      </c>
      <c r="Z363" s="53">
        <v>71930239.723399997</v>
      </c>
      <c r="AA363" s="58">
        <f t="shared" si="95"/>
        <v>191478709.5442</v>
      </c>
    </row>
    <row r="364" spans="1:27" ht="24.9" customHeight="1">
      <c r="A364" s="161">
        <v>18</v>
      </c>
      <c r="B364" s="155" t="s">
        <v>841</v>
      </c>
      <c r="C364" s="49">
        <v>1</v>
      </c>
      <c r="D364" s="53" t="s">
        <v>842</v>
      </c>
      <c r="E364" s="53">
        <v>129653099.1567</v>
      </c>
      <c r="F364" s="53">
        <v>0</v>
      </c>
      <c r="G364" s="53">
        <v>39906556.831699997</v>
      </c>
      <c r="H364" s="53">
        <v>5903752.6370999999</v>
      </c>
      <c r="I364" s="53">
        <v>5086789.6796000004</v>
      </c>
      <c r="J364" s="53"/>
      <c r="K364" s="53">
        <f t="shared" si="101"/>
        <v>5086789.6796000004</v>
      </c>
      <c r="L364" s="53">
        <v>96335340.358899996</v>
      </c>
      <c r="M364" s="58">
        <f t="shared" si="102"/>
        <v>276885538.66399997</v>
      </c>
      <c r="N364" s="57"/>
      <c r="O364" s="156"/>
      <c r="P364" s="59">
        <v>10</v>
      </c>
      <c r="Q364" s="50" t="s">
        <v>120</v>
      </c>
      <c r="R364" s="53" t="s">
        <v>843</v>
      </c>
      <c r="S364" s="53">
        <v>79343528.086700007</v>
      </c>
      <c r="T364" s="53">
        <v>0</v>
      </c>
      <c r="U364" s="53">
        <v>24421529.7082</v>
      </c>
      <c r="V364" s="53">
        <v>3835839.3117</v>
      </c>
      <c r="W364" s="53">
        <v>3112951.7338</v>
      </c>
      <c r="X364" s="53">
        <v>0</v>
      </c>
      <c r="Y364" s="53">
        <f t="shared" si="105"/>
        <v>3112951.7338</v>
      </c>
      <c r="Z364" s="53">
        <v>72781193.679299995</v>
      </c>
      <c r="AA364" s="58">
        <f t="shared" si="95"/>
        <v>183495042.51969999</v>
      </c>
    </row>
    <row r="365" spans="1:27" ht="24.9" customHeight="1">
      <c r="A365" s="161"/>
      <c r="B365" s="156"/>
      <c r="C365" s="49">
        <v>2</v>
      </c>
      <c r="D365" s="53" t="s">
        <v>844</v>
      </c>
      <c r="E365" s="53">
        <v>131834686.2186</v>
      </c>
      <c r="F365" s="53">
        <v>0</v>
      </c>
      <c r="G365" s="53">
        <v>40578038.104699999</v>
      </c>
      <c r="H365" s="53">
        <v>6916057.5971999997</v>
      </c>
      <c r="I365" s="53">
        <v>5172381.7297</v>
      </c>
      <c r="J365" s="53"/>
      <c r="K365" s="53">
        <f t="shared" si="101"/>
        <v>5172381.7297</v>
      </c>
      <c r="L365" s="53">
        <v>115828224.5439</v>
      </c>
      <c r="M365" s="58">
        <f t="shared" si="102"/>
        <v>300329388.19410002</v>
      </c>
      <c r="N365" s="57"/>
      <c r="O365" s="156"/>
      <c r="P365" s="59">
        <v>11</v>
      </c>
      <c r="Q365" s="50" t="s">
        <v>120</v>
      </c>
      <c r="R365" s="53" t="s">
        <v>845</v>
      </c>
      <c r="S365" s="53">
        <v>118405777.05</v>
      </c>
      <c r="T365" s="53">
        <v>0</v>
      </c>
      <c r="U365" s="53">
        <v>36444688.956699997</v>
      </c>
      <c r="V365" s="53">
        <v>4952618.1759000001</v>
      </c>
      <c r="W365" s="53">
        <v>4645513.9802000001</v>
      </c>
      <c r="X365" s="53">
        <v>0</v>
      </c>
      <c r="Y365" s="53">
        <f t="shared" si="105"/>
        <v>4645513.9802000001</v>
      </c>
      <c r="Z365" s="53">
        <v>94285821.156000003</v>
      </c>
      <c r="AA365" s="58">
        <f t="shared" si="95"/>
        <v>258734419.31879997</v>
      </c>
    </row>
    <row r="366" spans="1:27" ht="24.9" customHeight="1">
      <c r="A366" s="161"/>
      <c r="B366" s="156"/>
      <c r="C366" s="49">
        <v>3</v>
      </c>
      <c r="D366" s="53" t="s">
        <v>846</v>
      </c>
      <c r="E366" s="53">
        <v>109103730.8917</v>
      </c>
      <c r="F366" s="53">
        <v>0</v>
      </c>
      <c r="G366" s="53">
        <v>33581567.009900004</v>
      </c>
      <c r="H366" s="53">
        <v>6201311.0876000002</v>
      </c>
      <c r="I366" s="53">
        <v>4280558.9370999997</v>
      </c>
      <c r="J366" s="53"/>
      <c r="K366" s="53">
        <f t="shared" si="101"/>
        <v>4280558.9370999997</v>
      </c>
      <c r="L366" s="53">
        <v>102065108.2093</v>
      </c>
      <c r="M366" s="58">
        <f t="shared" si="102"/>
        <v>255232276.13559997</v>
      </c>
      <c r="N366" s="57"/>
      <c r="O366" s="156"/>
      <c r="P366" s="59">
        <v>12</v>
      </c>
      <c r="Q366" s="50" t="s">
        <v>120</v>
      </c>
      <c r="R366" s="53" t="s">
        <v>847</v>
      </c>
      <c r="S366" s="53">
        <v>93722000.563199997</v>
      </c>
      <c r="T366" s="53">
        <v>0</v>
      </c>
      <c r="U366" s="53">
        <v>28847149.556600001</v>
      </c>
      <c r="V366" s="53">
        <v>4174409.8843</v>
      </c>
      <c r="W366" s="53">
        <v>3677074.5035999999</v>
      </c>
      <c r="X366" s="53">
        <v>0</v>
      </c>
      <c r="Y366" s="53">
        <f t="shared" si="105"/>
        <v>3677074.5035999999</v>
      </c>
      <c r="Z366" s="53">
        <v>79300688.515900001</v>
      </c>
      <c r="AA366" s="58">
        <f t="shared" si="95"/>
        <v>209721323.02359998</v>
      </c>
    </row>
    <row r="367" spans="1:27" ht="24.9" customHeight="1">
      <c r="A367" s="161"/>
      <c r="B367" s="156"/>
      <c r="C367" s="49">
        <v>4</v>
      </c>
      <c r="D367" s="53" t="s">
        <v>848</v>
      </c>
      <c r="E367" s="53">
        <v>84008311.941200003</v>
      </c>
      <c r="F367" s="53">
        <v>0</v>
      </c>
      <c r="G367" s="53">
        <v>25857326.177499998</v>
      </c>
      <c r="H367" s="53">
        <v>4667754.7224000003</v>
      </c>
      <c r="I367" s="53">
        <v>3295969.1434999998</v>
      </c>
      <c r="J367" s="53"/>
      <c r="K367" s="53">
        <f t="shared" si="101"/>
        <v>3295969.1434999998</v>
      </c>
      <c r="L367" s="53">
        <v>72535037.928499997</v>
      </c>
      <c r="M367" s="58">
        <f t="shared" si="102"/>
        <v>190364399.9131</v>
      </c>
      <c r="N367" s="57"/>
      <c r="O367" s="156"/>
      <c r="P367" s="59">
        <v>13</v>
      </c>
      <c r="Q367" s="50" t="s">
        <v>120</v>
      </c>
      <c r="R367" s="53" t="s">
        <v>849</v>
      </c>
      <c r="S367" s="53">
        <v>80552809.087300003</v>
      </c>
      <c r="T367" s="53">
        <v>0</v>
      </c>
      <c r="U367" s="53">
        <v>24793740.178300001</v>
      </c>
      <c r="V367" s="53">
        <v>3972808.4435000001</v>
      </c>
      <c r="W367" s="53">
        <v>3160396.4778999998</v>
      </c>
      <c r="X367" s="53">
        <v>0</v>
      </c>
      <c r="Y367" s="53">
        <f t="shared" si="105"/>
        <v>3160396.4778999998</v>
      </c>
      <c r="Z367" s="53">
        <v>75418663.145400003</v>
      </c>
      <c r="AA367" s="58">
        <f t="shared" si="95"/>
        <v>187898417.33239999</v>
      </c>
    </row>
    <row r="368" spans="1:27" ht="24.9" customHeight="1">
      <c r="A368" s="161"/>
      <c r="B368" s="156"/>
      <c r="C368" s="49">
        <v>5</v>
      </c>
      <c r="D368" s="53" t="s">
        <v>850</v>
      </c>
      <c r="E368" s="53">
        <v>138105872.39669999</v>
      </c>
      <c r="F368" s="53">
        <v>0</v>
      </c>
      <c r="G368" s="53">
        <v>42508276.943899997</v>
      </c>
      <c r="H368" s="53">
        <v>7457461.2846999997</v>
      </c>
      <c r="I368" s="53">
        <v>5418424.4802000001</v>
      </c>
      <c r="J368" s="53"/>
      <c r="K368" s="53">
        <f t="shared" si="101"/>
        <v>5418424.4802000001</v>
      </c>
      <c r="L368" s="53">
        <v>126253461.7914</v>
      </c>
      <c r="M368" s="58">
        <f t="shared" si="102"/>
        <v>319743496.8969</v>
      </c>
      <c r="N368" s="57"/>
      <c r="O368" s="156"/>
      <c r="P368" s="59">
        <v>14</v>
      </c>
      <c r="Q368" s="50" t="s">
        <v>120</v>
      </c>
      <c r="R368" s="53" t="s">
        <v>851</v>
      </c>
      <c r="S368" s="53">
        <v>115380458.6935</v>
      </c>
      <c r="T368" s="53">
        <v>0</v>
      </c>
      <c r="U368" s="53">
        <v>35513511.532399997</v>
      </c>
      <c r="V368" s="53">
        <v>5102070.0175000001</v>
      </c>
      <c r="W368" s="53">
        <v>4526819.1068000002</v>
      </c>
      <c r="X368" s="53">
        <v>0</v>
      </c>
      <c r="Y368" s="53">
        <f t="shared" si="105"/>
        <v>4526819.1068000002</v>
      </c>
      <c r="Z368" s="53">
        <v>97163656.940200001</v>
      </c>
      <c r="AA368" s="58">
        <f t="shared" si="95"/>
        <v>257686516.2904</v>
      </c>
    </row>
    <row r="369" spans="1:27" ht="24.9" customHeight="1">
      <c r="A369" s="161"/>
      <c r="B369" s="156"/>
      <c r="C369" s="49">
        <v>6</v>
      </c>
      <c r="D369" s="53" t="s">
        <v>852</v>
      </c>
      <c r="E369" s="53">
        <v>92518476.666800007</v>
      </c>
      <c r="F369" s="53">
        <v>0</v>
      </c>
      <c r="G369" s="53">
        <v>28476711.093600001</v>
      </c>
      <c r="H369" s="53">
        <v>5393289.2981000002</v>
      </c>
      <c r="I369" s="53">
        <v>3629855.6327999998</v>
      </c>
      <c r="J369" s="53"/>
      <c r="K369" s="53">
        <f t="shared" si="101"/>
        <v>3629855.6327999998</v>
      </c>
      <c r="L369" s="53">
        <v>86505888.624799997</v>
      </c>
      <c r="M369" s="58">
        <f t="shared" si="102"/>
        <v>216524221.3161</v>
      </c>
      <c r="N369" s="57"/>
      <c r="O369" s="156"/>
      <c r="P369" s="59">
        <v>15</v>
      </c>
      <c r="Q369" s="50" t="s">
        <v>120</v>
      </c>
      <c r="R369" s="53" t="s">
        <v>853</v>
      </c>
      <c r="S369" s="53">
        <v>76487240.027700007</v>
      </c>
      <c r="T369" s="53">
        <v>0</v>
      </c>
      <c r="U369" s="53">
        <v>23542378.9397</v>
      </c>
      <c r="V369" s="53">
        <v>3773120.0281000002</v>
      </c>
      <c r="W369" s="53">
        <v>3000888.5690000001</v>
      </c>
      <c r="X369" s="53">
        <v>0</v>
      </c>
      <c r="Y369" s="53">
        <f t="shared" si="105"/>
        <v>3000888.5690000001</v>
      </c>
      <c r="Z369" s="53">
        <v>71573474.880400002</v>
      </c>
      <c r="AA369" s="58">
        <f t="shared" si="95"/>
        <v>178377102.44490004</v>
      </c>
    </row>
    <row r="370" spans="1:27" ht="24.9" customHeight="1">
      <c r="A370" s="161"/>
      <c r="B370" s="156"/>
      <c r="C370" s="49">
        <v>7</v>
      </c>
      <c r="D370" s="53" t="s">
        <v>854</v>
      </c>
      <c r="E370" s="53">
        <v>80675929.681099996</v>
      </c>
      <c r="F370" s="53">
        <v>0</v>
      </c>
      <c r="G370" s="53">
        <v>24831636.063499998</v>
      </c>
      <c r="H370" s="53">
        <v>5056553.1335000005</v>
      </c>
      <c r="I370" s="53">
        <v>3165226.9723</v>
      </c>
      <c r="J370" s="53"/>
      <c r="K370" s="53">
        <f t="shared" si="101"/>
        <v>3165226.9723</v>
      </c>
      <c r="L370" s="53">
        <v>80021717.040000007</v>
      </c>
      <c r="M370" s="58">
        <f t="shared" si="102"/>
        <v>193751062.89039999</v>
      </c>
      <c r="N370" s="57"/>
      <c r="O370" s="157"/>
      <c r="P370" s="59">
        <v>16</v>
      </c>
      <c r="Q370" s="50" t="s">
        <v>120</v>
      </c>
      <c r="R370" s="53" t="s">
        <v>855</v>
      </c>
      <c r="S370" s="53">
        <v>82973333.364899993</v>
      </c>
      <c r="T370" s="53">
        <v>0</v>
      </c>
      <c r="U370" s="53">
        <v>25538765.096799999</v>
      </c>
      <c r="V370" s="53">
        <v>4104649.9681000002</v>
      </c>
      <c r="W370" s="53">
        <v>3255362.9537999998</v>
      </c>
      <c r="X370" s="53">
        <v>0</v>
      </c>
      <c r="Y370" s="53">
        <f t="shared" si="105"/>
        <v>3255362.9537999998</v>
      </c>
      <c r="Z370" s="53">
        <v>77957395.712500006</v>
      </c>
      <c r="AA370" s="58">
        <f t="shared" si="95"/>
        <v>193829507.09609997</v>
      </c>
    </row>
    <row r="371" spans="1:27" ht="24.9" customHeight="1">
      <c r="A371" s="161"/>
      <c r="B371" s="156"/>
      <c r="C371" s="49">
        <v>8</v>
      </c>
      <c r="D371" s="53" t="s">
        <v>856</v>
      </c>
      <c r="E371" s="53">
        <v>107495386.6869</v>
      </c>
      <c r="F371" s="53">
        <v>0</v>
      </c>
      <c r="G371" s="53">
        <v>33086526.938900001</v>
      </c>
      <c r="H371" s="53">
        <v>6134119.3426000001</v>
      </c>
      <c r="I371" s="53">
        <v>4217457.4088000003</v>
      </c>
      <c r="J371" s="53"/>
      <c r="K371" s="53">
        <f t="shared" si="101"/>
        <v>4217457.4088000003</v>
      </c>
      <c r="L371" s="53">
        <v>100771267.9585</v>
      </c>
      <c r="M371" s="58">
        <f t="shared" si="102"/>
        <v>251704758.33570001</v>
      </c>
      <c r="N371" s="57"/>
      <c r="O371" s="49"/>
      <c r="P371" s="163"/>
      <c r="Q371" s="164"/>
      <c r="R371" s="54"/>
      <c r="S371" s="54">
        <f>S355+S356+S357+S358+S359+S360+S361+S362+S363+S364+S365+S366+S367+S368+S369+S370</f>
        <v>1536190379.3151002</v>
      </c>
      <c r="T371" s="54">
        <f t="shared" ref="T371:Z371" si="107">T355+T356+T357+T358+T359+T360+T361+T362+T363+T364+T365+T366+T367+T368+T369+T370</f>
        <v>0</v>
      </c>
      <c r="U371" s="54">
        <f t="shared" si="107"/>
        <v>472831494.77409995</v>
      </c>
      <c r="V371" s="54">
        <f t="shared" si="107"/>
        <v>67971148.206499994</v>
      </c>
      <c r="W371" s="54">
        <f t="shared" si="107"/>
        <v>60270656.222599998</v>
      </c>
      <c r="X371" s="54">
        <f t="shared" si="107"/>
        <v>0</v>
      </c>
      <c r="Y371" s="54">
        <f t="shared" si="107"/>
        <v>60270656.222599998</v>
      </c>
      <c r="Z371" s="54">
        <f t="shared" si="107"/>
        <v>1291544388.2748001</v>
      </c>
      <c r="AA371" s="60">
        <f t="shared" ref="AA371" si="108">S371+T371+U371+V371+Y371+Z371</f>
        <v>3428808066.7931004</v>
      </c>
    </row>
    <row r="372" spans="1:27" ht="24.9" customHeight="1">
      <c r="A372" s="161"/>
      <c r="B372" s="156"/>
      <c r="C372" s="49">
        <v>9</v>
      </c>
      <c r="D372" s="53" t="s">
        <v>857</v>
      </c>
      <c r="E372" s="53">
        <v>118578593.4306</v>
      </c>
      <c r="F372" s="53">
        <v>0</v>
      </c>
      <c r="G372" s="53">
        <v>36497880.949500002</v>
      </c>
      <c r="H372" s="53">
        <v>5833092.9874</v>
      </c>
      <c r="I372" s="53">
        <v>4652294.2313999999</v>
      </c>
      <c r="J372" s="53"/>
      <c r="K372" s="53">
        <f t="shared" si="101"/>
        <v>4652294.2313999999</v>
      </c>
      <c r="L372" s="53">
        <v>94974722.341600001</v>
      </c>
      <c r="M372" s="58">
        <f t="shared" si="102"/>
        <v>260536583.94050002</v>
      </c>
      <c r="N372" s="57"/>
      <c r="O372" s="155">
        <v>35</v>
      </c>
      <c r="P372" s="59">
        <v>1</v>
      </c>
      <c r="Q372" s="50" t="s">
        <v>121</v>
      </c>
      <c r="R372" s="53" t="s">
        <v>858</v>
      </c>
      <c r="S372" s="53">
        <v>85748005.941799998</v>
      </c>
      <c r="T372" s="53">
        <v>0</v>
      </c>
      <c r="U372" s="53">
        <v>26392795.039799999</v>
      </c>
      <c r="V372" s="53">
        <v>4176116.5025999998</v>
      </c>
      <c r="W372" s="53">
        <v>3364224.0295000002</v>
      </c>
      <c r="X372" s="53">
        <v>0</v>
      </c>
      <c r="Y372" s="53">
        <f>W372-X372</f>
        <v>3364224.0295000002</v>
      </c>
      <c r="Z372" s="53">
        <v>74671242.334000006</v>
      </c>
      <c r="AA372" s="58">
        <f t="shared" si="95"/>
        <v>194352383.8477</v>
      </c>
    </row>
    <row r="373" spans="1:27" ht="24.9" customHeight="1">
      <c r="A373" s="161"/>
      <c r="B373" s="156"/>
      <c r="C373" s="49">
        <v>10</v>
      </c>
      <c r="D373" s="53" t="s">
        <v>859</v>
      </c>
      <c r="E373" s="53">
        <v>112021303.0816</v>
      </c>
      <c r="F373" s="53">
        <v>1E-4</v>
      </c>
      <c r="G373" s="53">
        <v>34479580.718500003</v>
      </c>
      <c r="H373" s="53">
        <v>6823848.0209999997</v>
      </c>
      <c r="I373" s="53">
        <v>4395026.5141000003</v>
      </c>
      <c r="J373" s="53"/>
      <c r="K373" s="53">
        <f t="shared" si="101"/>
        <v>4395026.5141000003</v>
      </c>
      <c r="L373" s="53">
        <v>114052642.42120001</v>
      </c>
      <c r="M373" s="58">
        <f t="shared" si="102"/>
        <v>271772400.75650001</v>
      </c>
      <c r="N373" s="57"/>
      <c r="O373" s="156"/>
      <c r="P373" s="59">
        <v>2</v>
      </c>
      <c r="Q373" s="50" t="s">
        <v>121</v>
      </c>
      <c r="R373" s="53" t="s">
        <v>860</v>
      </c>
      <c r="S373" s="53">
        <v>94888657.912</v>
      </c>
      <c r="T373" s="53">
        <v>0</v>
      </c>
      <c r="U373" s="53">
        <v>29206240.685899999</v>
      </c>
      <c r="V373" s="53">
        <v>3908310.4029999999</v>
      </c>
      <c r="W373" s="53">
        <v>3722846.9580000001</v>
      </c>
      <c r="X373" s="53">
        <v>0</v>
      </c>
      <c r="Y373" s="53">
        <f t="shared" ref="Y373:Y388" si="109">W373-X373</f>
        <v>3722846.9580000001</v>
      </c>
      <c r="Z373" s="53">
        <v>69514383.986300007</v>
      </c>
      <c r="AA373" s="58">
        <f t="shared" si="95"/>
        <v>201240439.94520003</v>
      </c>
    </row>
    <row r="374" spans="1:27" ht="24.9" customHeight="1">
      <c r="A374" s="161"/>
      <c r="B374" s="156"/>
      <c r="C374" s="49">
        <v>11</v>
      </c>
      <c r="D374" s="53" t="s">
        <v>861</v>
      </c>
      <c r="E374" s="53">
        <v>119600264.2999</v>
      </c>
      <c r="F374" s="53">
        <v>0</v>
      </c>
      <c r="G374" s="53">
        <v>36812345.986400001</v>
      </c>
      <c r="H374" s="53">
        <v>7214279.9287999999</v>
      </c>
      <c r="I374" s="53">
        <v>4692378.3086000001</v>
      </c>
      <c r="J374" s="53"/>
      <c r="K374" s="53">
        <f t="shared" si="101"/>
        <v>4692378.3086000001</v>
      </c>
      <c r="L374" s="53">
        <v>121570776.0473</v>
      </c>
      <c r="M374" s="58">
        <f t="shared" si="102"/>
        <v>289890044.57099998</v>
      </c>
      <c r="N374" s="57"/>
      <c r="O374" s="156"/>
      <c r="P374" s="59">
        <v>3</v>
      </c>
      <c r="Q374" s="50" t="s">
        <v>121</v>
      </c>
      <c r="R374" s="53" t="s">
        <v>862</v>
      </c>
      <c r="S374" s="53">
        <v>79449315.199200004</v>
      </c>
      <c r="T374" s="53">
        <v>0</v>
      </c>
      <c r="U374" s="53">
        <v>24454090.437199999</v>
      </c>
      <c r="V374" s="53">
        <v>3723908.7211000002</v>
      </c>
      <c r="W374" s="53">
        <v>3117102.1691000001</v>
      </c>
      <c r="X374" s="53">
        <v>0</v>
      </c>
      <c r="Y374" s="53">
        <f t="shared" si="109"/>
        <v>3117102.1691000001</v>
      </c>
      <c r="Z374" s="53">
        <v>65963556.1527</v>
      </c>
      <c r="AA374" s="58">
        <f t="shared" si="95"/>
        <v>176707972.67930001</v>
      </c>
    </row>
    <row r="375" spans="1:27" ht="24.9" customHeight="1">
      <c r="A375" s="161"/>
      <c r="B375" s="156"/>
      <c r="C375" s="49">
        <v>12</v>
      </c>
      <c r="D375" s="53" t="s">
        <v>863</v>
      </c>
      <c r="E375" s="53">
        <v>103355446.55410001</v>
      </c>
      <c r="F375" s="53">
        <v>0</v>
      </c>
      <c r="G375" s="53">
        <v>31812274.6668</v>
      </c>
      <c r="H375" s="53">
        <v>5803995.7821000004</v>
      </c>
      <c r="I375" s="53">
        <v>4055031.6365999999</v>
      </c>
      <c r="J375" s="53"/>
      <c r="K375" s="53">
        <f t="shared" si="101"/>
        <v>4055031.6365999999</v>
      </c>
      <c r="L375" s="53">
        <v>94414428.285999998</v>
      </c>
      <c r="M375" s="58">
        <f t="shared" si="102"/>
        <v>239441176.92559999</v>
      </c>
      <c r="N375" s="57"/>
      <c r="O375" s="156"/>
      <c r="P375" s="59">
        <v>4</v>
      </c>
      <c r="Q375" s="50" t="s">
        <v>121</v>
      </c>
      <c r="R375" s="53" t="s">
        <v>864</v>
      </c>
      <c r="S375" s="53">
        <v>88954267.271300003</v>
      </c>
      <c r="T375" s="53">
        <v>0</v>
      </c>
      <c r="U375" s="53">
        <v>27379665.780200001</v>
      </c>
      <c r="V375" s="53">
        <v>4150897.76</v>
      </c>
      <c r="W375" s="53">
        <v>3490017.9915</v>
      </c>
      <c r="X375" s="53">
        <v>0</v>
      </c>
      <c r="Y375" s="53">
        <f t="shared" si="109"/>
        <v>3490017.9915</v>
      </c>
      <c r="Z375" s="53">
        <v>74185631.724999994</v>
      </c>
      <c r="AA375" s="58">
        <f t="shared" si="95"/>
        <v>198160480.528</v>
      </c>
    </row>
    <row r="376" spans="1:27" ht="24.9" customHeight="1">
      <c r="A376" s="161"/>
      <c r="B376" s="156"/>
      <c r="C376" s="49">
        <v>13</v>
      </c>
      <c r="D376" s="53" t="s">
        <v>865</v>
      </c>
      <c r="E376" s="53">
        <v>89543820.299500003</v>
      </c>
      <c r="F376" s="53">
        <v>0</v>
      </c>
      <c r="G376" s="53">
        <v>27561127.168900002</v>
      </c>
      <c r="H376" s="53">
        <v>5643581.1688999999</v>
      </c>
      <c r="I376" s="53">
        <v>3513148.4240999999</v>
      </c>
      <c r="J376" s="53"/>
      <c r="K376" s="53">
        <f t="shared" si="101"/>
        <v>3513148.4240999999</v>
      </c>
      <c r="L376" s="53">
        <v>91325494.020999998</v>
      </c>
      <c r="M376" s="58">
        <f t="shared" si="102"/>
        <v>217587171.08239999</v>
      </c>
      <c r="N376" s="57"/>
      <c r="O376" s="156"/>
      <c r="P376" s="59">
        <v>5</v>
      </c>
      <c r="Q376" s="50" t="s">
        <v>121</v>
      </c>
      <c r="R376" s="53" t="s">
        <v>866</v>
      </c>
      <c r="S376" s="53">
        <v>124765164.88779999</v>
      </c>
      <c r="T376" s="53">
        <v>0</v>
      </c>
      <c r="U376" s="53">
        <v>38402075.813000001</v>
      </c>
      <c r="V376" s="53">
        <v>5582303.8047000002</v>
      </c>
      <c r="W376" s="53">
        <v>4895017.2209999999</v>
      </c>
      <c r="X376" s="53">
        <v>0</v>
      </c>
      <c r="Y376" s="53">
        <f t="shared" si="109"/>
        <v>4895017.2209999999</v>
      </c>
      <c r="Z376" s="53">
        <v>101748701.49959999</v>
      </c>
      <c r="AA376" s="58">
        <f t="shared" si="95"/>
        <v>275393263.22609997</v>
      </c>
    </row>
    <row r="377" spans="1:27" ht="24.9" customHeight="1">
      <c r="A377" s="161"/>
      <c r="B377" s="156"/>
      <c r="C377" s="49">
        <v>14</v>
      </c>
      <c r="D377" s="53" t="s">
        <v>867</v>
      </c>
      <c r="E377" s="53">
        <v>92200743.8706</v>
      </c>
      <c r="F377" s="53">
        <v>0</v>
      </c>
      <c r="G377" s="53">
        <v>28378914.573800001</v>
      </c>
      <c r="H377" s="53">
        <v>5184358.9605</v>
      </c>
      <c r="I377" s="53">
        <v>3617389.7533</v>
      </c>
      <c r="J377" s="53"/>
      <c r="K377" s="53">
        <f t="shared" si="101"/>
        <v>3617389.7533</v>
      </c>
      <c r="L377" s="53">
        <v>82482738.453199998</v>
      </c>
      <c r="M377" s="58">
        <f t="shared" si="102"/>
        <v>211864145.61140001</v>
      </c>
      <c r="N377" s="57"/>
      <c r="O377" s="156"/>
      <c r="P377" s="59">
        <v>6</v>
      </c>
      <c r="Q377" s="50" t="s">
        <v>121</v>
      </c>
      <c r="R377" s="53" t="s">
        <v>868</v>
      </c>
      <c r="S377" s="53">
        <v>103398097.64049999</v>
      </c>
      <c r="T377" s="53">
        <v>-1E-4</v>
      </c>
      <c r="U377" s="53">
        <v>31825402.451699998</v>
      </c>
      <c r="V377" s="53">
        <v>4329097.3958000001</v>
      </c>
      <c r="W377" s="53">
        <v>4056705.0027999999</v>
      </c>
      <c r="X377" s="53">
        <v>0</v>
      </c>
      <c r="Y377" s="53">
        <f t="shared" si="109"/>
        <v>4056705.0027999999</v>
      </c>
      <c r="Z377" s="53">
        <v>77617033.326299995</v>
      </c>
      <c r="AA377" s="58">
        <f t="shared" si="95"/>
        <v>221226335.81699997</v>
      </c>
    </row>
    <row r="378" spans="1:27" ht="24.9" customHeight="1">
      <c r="A378" s="161"/>
      <c r="B378" s="156"/>
      <c r="C378" s="49">
        <v>15</v>
      </c>
      <c r="D378" s="53" t="s">
        <v>869</v>
      </c>
      <c r="E378" s="53">
        <v>106731386.9216</v>
      </c>
      <c r="F378" s="53">
        <v>0</v>
      </c>
      <c r="G378" s="53">
        <v>32851371.741999999</v>
      </c>
      <c r="H378" s="53">
        <v>6163033.1070999997</v>
      </c>
      <c r="I378" s="53">
        <v>4187482.7598999999</v>
      </c>
      <c r="J378" s="53"/>
      <c r="K378" s="53">
        <f t="shared" si="101"/>
        <v>4187482.7598999999</v>
      </c>
      <c r="L378" s="53">
        <v>101328029.68889999</v>
      </c>
      <c r="M378" s="58">
        <f t="shared" si="102"/>
        <v>251261304.21950001</v>
      </c>
      <c r="N378" s="57"/>
      <c r="O378" s="156"/>
      <c r="P378" s="59">
        <v>7</v>
      </c>
      <c r="Q378" s="50" t="s">
        <v>121</v>
      </c>
      <c r="R378" s="53" t="s">
        <v>870</v>
      </c>
      <c r="S378" s="53">
        <v>95195544.892499998</v>
      </c>
      <c r="T378" s="53">
        <v>0</v>
      </c>
      <c r="U378" s="53">
        <v>29300698.919500001</v>
      </c>
      <c r="V378" s="53">
        <v>4091436.7344999998</v>
      </c>
      <c r="W378" s="53">
        <v>3734887.3144</v>
      </c>
      <c r="X378" s="53">
        <v>0</v>
      </c>
      <c r="Y378" s="53">
        <f t="shared" si="109"/>
        <v>3734887.3144</v>
      </c>
      <c r="Z378" s="53">
        <v>73040653.749500006</v>
      </c>
      <c r="AA378" s="58">
        <f t="shared" si="95"/>
        <v>205363221.61040002</v>
      </c>
    </row>
    <row r="379" spans="1:27" ht="24.9" customHeight="1">
      <c r="A379" s="161"/>
      <c r="B379" s="156"/>
      <c r="C379" s="49">
        <v>16</v>
      </c>
      <c r="D379" s="53" t="s">
        <v>871</v>
      </c>
      <c r="E379" s="53">
        <v>82784444.929800004</v>
      </c>
      <c r="F379" s="53">
        <v>0</v>
      </c>
      <c r="G379" s="53">
        <v>25480626.208299998</v>
      </c>
      <c r="H379" s="53">
        <v>4913425.6320000002</v>
      </c>
      <c r="I379" s="53">
        <v>3247952.1342000002</v>
      </c>
      <c r="J379" s="53"/>
      <c r="K379" s="53">
        <f t="shared" si="101"/>
        <v>3247952.1342000002</v>
      </c>
      <c r="L379" s="53">
        <v>77265662.3715</v>
      </c>
      <c r="M379" s="58">
        <f t="shared" si="102"/>
        <v>193692111.27579999</v>
      </c>
      <c r="N379" s="57"/>
      <c r="O379" s="156"/>
      <c r="P379" s="59">
        <v>8</v>
      </c>
      <c r="Q379" s="50" t="s">
        <v>121</v>
      </c>
      <c r="R379" s="53" t="s">
        <v>872</v>
      </c>
      <c r="S379" s="53">
        <v>82705402.627399996</v>
      </c>
      <c r="T379" s="53">
        <v>0</v>
      </c>
      <c r="U379" s="53">
        <v>25456297.394400001</v>
      </c>
      <c r="V379" s="53">
        <v>3859270.5619999999</v>
      </c>
      <c r="W379" s="53">
        <v>3244851.0005999999</v>
      </c>
      <c r="X379" s="53">
        <v>0</v>
      </c>
      <c r="Y379" s="53">
        <f t="shared" si="109"/>
        <v>3244851.0005999999</v>
      </c>
      <c r="Z379" s="53">
        <v>68570075.722000003</v>
      </c>
      <c r="AA379" s="58">
        <f t="shared" si="95"/>
        <v>183835897.3064</v>
      </c>
    </row>
    <row r="380" spans="1:27" ht="24.9" customHeight="1">
      <c r="A380" s="161"/>
      <c r="B380" s="156"/>
      <c r="C380" s="49">
        <v>17</v>
      </c>
      <c r="D380" s="53" t="s">
        <v>873</v>
      </c>
      <c r="E380" s="53">
        <v>115188184.0403</v>
      </c>
      <c r="F380" s="53">
        <v>0</v>
      </c>
      <c r="G380" s="53">
        <v>35454330.383400001</v>
      </c>
      <c r="H380" s="53">
        <v>6592074.9358999999</v>
      </c>
      <c r="I380" s="53">
        <v>4519275.4326999998</v>
      </c>
      <c r="J380" s="53"/>
      <c r="K380" s="53">
        <f t="shared" si="101"/>
        <v>4519275.4326999998</v>
      </c>
      <c r="L380" s="53">
        <v>109589633.662</v>
      </c>
      <c r="M380" s="58">
        <f t="shared" si="102"/>
        <v>271343498.45430005</v>
      </c>
      <c r="N380" s="57"/>
      <c r="O380" s="156"/>
      <c r="P380" s="59">
        <v>9</v>
      </c>
      <c r="Q380" s="50" t="s">
        <v>121</v>
      </c>
      <c r="R380" s="53" t="s">
        <v>874</v>
      </c>
      <c r="S380" s="53">
        <v>109075192.4835</v>
      </c>
      <c r="T380" s="53">
        <v>0</v>
      </c>
      <c r="U380" s="53">
        <v>33572783.034699999</v>
      </c>
      <c r="V380" s="53">
        <v>4956185.4080999997</v>
      </c>
      <c r="W380" s="53">
        <v>4279439.2654999997</v>
      </c>
      <c r="X380" s="53">
        <v>0</v>
      </c>
      <c r="Y380" s="53">
        <f t="shared" si="109"/>
        <v>4279439.2654999997</v>
      </c>
      <c r="Z380" s="53">
        <v>89692202.843799993</v>
      </c>
      <c r="AA380" s="58">
        <f t="shared" si="95"/>
        <v>241575803.03560001</v>
      </c>
    </row>
    <row r="381" spans="1:27" ht="24.9" customHeight="1">
      <c r="A381" s="161"/>
      <c r="B381" s="156"/>
      <c r="C381" s="49">
        <v>18</v>
      </c>
      <c r="D381" s="53" t="s">
        <v>875</v>
      </c>
      <c r="E381" s="53">
        <v>77477198.896699995</v>
      </c>
      <c r="F381" s="53">
        <v>0</v>
      </c>
      <c r="G381" s="53">
        <v>23847083.186099999</v>
      </c>
      <c r="H381" s="53">
        <v>4976904.8846000005</v>
      </c>
      <c r="I381" s="53">
        <v>3039728.4624999999</v>
      </c>
      <c r="J381" s="53"/>
      <c r="K381" s="53">
        <f t="shared" si="101"/>
        <v>3039728.4624999999</v>
      </c>
      <c r="L381" s="53">
        <v>78488015.0889</v>
      </c>
      <c r="M381" s="58">
        <f t="shared" si="102"/>
        <v>187828930.51880002</v>
      </c>
      <c r="N381" s="57"/>
      <c r="O381" s="156"/>
      <c r="P381" s="59">
        <v>10</v>
      </c>
      <c r="Q381" s="50" t="s">
        <v>121</v>
      </c>
      <c r="R381" s="53" t="s">
        <v>876</v>
      </c>
      <c r="S381" s="53">
        <v>76925780.298700005</v>
      </c>
      <c r="T381" s="53">
        <v>0</v>
      </c>
      <c r="U381" s="53">
        <v>23677359.378800001</v>
      </c>
      <c r="V381" s="53">
        <v>3889686.7940000002</v>
      </c>
      <c r="W381" s="53">
        <v>3018094.1904000002</v>
      </c>
      <c r="X381" s="53">
        <v>0</v>
      </c>
      <c r="Y381" s="53">
        <f t="shared" si="109"/>
        <v>3018094.1904000002</v>
      </c>
      <c r="Z381" s="53">
        <v>69155768.877700001</v>
      </c>
      <c r="AA381" s="58">
        <f t="shared" si="95"/>
        <v>176666689.53960001</v>
      </c>
    </row>
    <row r="382" spans="1:27" ht="24.9" customHeight="1">
      <c r="A382" s="161"/>
      <c r="B382" s="156"/>
      <c r="C382" s="49">
        <v>19</v>
      </c>
      <c r="D382" s="53" t="s">
        <v>877</v>
      </c>
      <c r="E382" s="53">
        <v>102231065.1243</v>
      </c>
      <c r="F382" s="53">
        <v>0</v>
      </c>
      <c r="G382" s="53">
        <v>31466195.847800002</v>
      </c>
      <c r="H382" s="53">
        <v>6205189.5503000002</v>
      </c>
      <c r="I382" s="53">
        <v>4010917.8291000002</v>
      </c>
      <c r="J382" s="53"/>
      <c r="K382" s="53">
        <f t="shared" si="101"/>
        <v>4010917.8291000002</v>
      </c>
      <c r="L382" s="53">
        <v>102139791.6559</v>
      </c>
      <c r="M382" s="58">
        <f t="shared" si="102"/>
        <v>246053160.00740001</v>
      </c>
      <c r="N382" s="57"/>
      <c r="O382" s="156"/>
      <c r="P382" s="59">
        <v>11</v>
      </c>
      <c r="Q382" s="50" t="s">
        <v>121</v>
      </c>
      <c r="R382" s="53" t="s">
        <v>878</v>
      </c>
      <c r="S382" s="53">
        <v>73682666.854699999</v>
      </c>
      <c r="T382" s="53">
        <v>0</v>
      </c>
      <c r="U382" s="53">
        <v>22679145.747099999</v>
      </c>
      <c r="V382" s="53">
        <v>3493227.5455999998</v>
      </c>
      <c r="W382" s="53">
        <v>2890854.378</v>
      </c>
      <c r="X382" s="53">
        <v>0</v>
      </c>
      <c r="Y382" s="53">
        <f t="shared" si="109"/>
        <v>2890854.378</v>
      </c>
      <c r="Z382" s="53">
        <v>61521573.138599999</v>
      </c>
      <c r="AA382" s="58">
        <f t="shared" si="95"/>
        <v>164267467.664</v>
      </c>
    </row>
    <row r="383" spans="1:27" ht="24.9" customHeight="1">
      <c r="A383" s="161"/>
      <c r="B383" s="156"/>
      <c r="C383" s="49">
        <v>20</v>
      </c>
      <c r="D383" s="53" t="s">
        <v>879</v>
      </c>
      <c r="E383" s="53">
        <v>85713291.951299995</v>
      </c>
      <c r="F383" s="53">
        <v>0</v>
      </c>
      <c r="G383" s="53">
        <v>26382110.252099998</v>
      </c>
      <c r="H383" s="53">
        <v>5003757.1238000002</v>
      </c>
      <c r="I383" s="53">
        <v>3362862.0660999999</v>
      </c>
      <c r="J383" s="53"/>
      <c r="K383" s="53">
        <f t="shared" si="101"/>
        <v>3362862.0660999999</v>
      </c>
      <c r="L383" s="53">
        <v>79005080.212599993</v>
      </c>
      <c r="M383" s="58">
        <f t="shared" si="102"/>
        <v>199467101.60589999</v>
      </c>
      <c r="N383" s="57"/>
      <c r="O383" s="156"/>
      <c r="P383" s="59">
        <v>12</v>
      </c>
      <c r="Q383" s="50" t="s">
        <v>121</v>
      </c>
      <c r="R383" s="53" t="s">
        <v>880</v>
      </c>
      <c r="S383" s="53">
        <v>78999086.909700006</v>
      </c>
      <c r="T383" s="53">
        <v>0</v>
      </c>
      <c r="U383" s="53">
        <v>24315512.486099999</v>
      </c>
      <c r="V383" s="53">
        <v>3722240.2832999998</v>
      </c>
      <c r="W383" s="53">
        <v>3099437.9819</v>
      </c>
      <c r="X383" s="53">
        <v>0</v>
      </c>
      <c r="Y383" s="53">
        <f t="shared" si="109"/>
        <v>3099437.9819</v>
      </c>
      <c r="Z383" s="53">
        <v>65931428.814199999</v>
      </c>
      <c r="AA383" s="58">
        <f t="shared" si="95"/>
        <v>176067706.4752</v>
      </c>
    </row>
    <row r="384" spans="1:27" ht="24.9" customHeight="1">
      <c r="A384" s="161"/>
      <c r="B384" s="156"/>
      <c r="C384" s="49">
        <v>21</v>
      </c>
      <c r="D384" s="53" t="s">
        <v>881</v>
      </c>
      <c r="E384" s="53">
        <v>109253179.2783</v>
      </c>
      <c r="F384" s="53">
        <v>0</v>
      </c>
      <c r="G384" s="53">
        <v>33627566.454400003</v>
      </c>
      <c r="H384" s="53">
        <v>6261086.5831000004</v>
      </c>
      <c r="I384" s="53">
        <v>4286422.3718999997</v>
      </c>
      <c r="J384" s="53"/>
      <c r="K384" s="53">
        <f t="shared" si="101"/>
        <v>4286422.3718999997</v>
      </c>
      <c r="L384" s="53">
        <v>103216141.5994</v>
      </c>
      <c r="M384" s="58">
        <f t="shared" si="102"/>
        <v>256644396.28709996</v>
      </c>
      <c r="N384" s="57"/>
      <c r="O384" s="156"/>
      <c r="P384" s="59">
        <v>13</v>
      </c>
      <c r="Q384" s="50" t="s">
        <v>121</v>
      </c>
      <c r="R384" s="53" t="s">
        <v>882</v>
      </c>
      <c r="S384" s="53">
        <v>85920850.484999999</v>
      </c>
      <c r="T384" s="53">
        <v>0</v>
      </c>
      <c r="U384" s="53">
        <v>26445995.7009</v>
      </c>
      <c r="V384" s="53">
        <v>4270894.2500999998</v>
      </c>
      <c r="W384" s="53">
        <v>3371005.3856000002</v>
      </c>
      <c r="X384" s="53">
        <v>0</v>
      </c>
      <c r="Y384" s="53">
        <f t="shared" si="109"/>
        <v>3371005.3856000002</v>
      </c>
      <c r="Z384" s="53">
        <v>76496277.009200007</v>
      </c>
      <c r="AA384" s="58">
        <f t="shared" si="95"/>
        <v>196505022.8308</v>
      </c>
    </row>
    <row r="385" spans="1:27" ht="24.9" customHeight="1">
      <c r="A385" s="161"/>
      <c r="B385" s="156"/>
      <c r="C385" s="49">
        <v>22</v>
      </c>
      <c r="D385" s="53" t="s">
        <v>883</v>
      </c>
      <c r="E385" s="53">
        <v>122232281.5538</v>
      </c>
      <c r="F385" s="53">
        <v>0</v>
      </c>
      <c r="G385" s="53">
        <v>37622467.354999997</v>
      </c>
      <c r="H385" s="53">
        <v>6462871.4648000002</v>
      </c>
      <c r="I385" s="53">
        <v>4795642.4671999998</v>
      </c>
      <c r="J385" s="53"/>
      <c r="K385" s="53">
        <f t="shared" si="101"/>
        <v>4795642.4671999998</v>
      </c>
      <c r="L385" s="53">
        <v>107101699.295</v>
      </c>
      <c r="M385" s="58">
        <f t="shared" si="102"/>
        <v>278214962.1358</v>
      </c>
      <c r="N385" s="57"/>
      <c r="O385" s="156"/>
      <c r="P385" s="59">
        <v>14</v>
      </c>
      <c r="Q385" s="50" t="s">
        <v>121</v>
      </c>
      <c r="R385" s="53" t="s">
        <v>884</v>
      </c>
      <c r="S385" s="53">
        <v>94546121.719400004</v>
      </c>
      <c r="T385" s="53">
        <v>0</v>
      </c>
      <c r="U385" s="53">
        <v>29100809.8083</v>
      </c>
      <c r="V385" s="53">
        <v>4753465.8519000001</v>
      </c>
      <c r="W385" s="53">
        <v>3709407.9457999999</v>
      </c>
      <c r="X385" s="53">
        <v>0</v>
      </c>
      <c r="Y385" s="53">
        <f t="shared" si="109"/>
        <v>3709407.9457999999</v>
      </c>
      <c r="Z385" s="53">
        <v>85788647.110400006</v>
      </c>
      <c r="AA385" s="58">
        <f t="shared" si="95"/>
        <v>217898452.43580002</v>
      </c>
    </row>
    <row r="386" spans="1:27" ht="24.9" customHeight="1">
      <c r="A386" s="161"/>
      <c r="B386" s="157"/>
      <c r="C386" s="49">
        <v>23</v>
      </c>
      <c r="D386" s="53" t="s">
        <v>885</v>
      </c>
      <c r="E386" s="53">
        <v>124809720.0315</v>
      </c>
      <c r="F386" s="53">
        <v>0</v>
      </c>
      <c r="G386" s="53">
        <v>38415789.656999998</v>
      </c>
      <c r="H386" s="53">
        <v>7265014.4133000001</v>
      </c>
      <c r="I386" s="53">
        <v>4896765.2905999999</v>
      </c>
      <c r="J386" s="53"/>
      <c r="K386" s="53">
        <f t="shared" si="101"/>
        <v>4896765.2905999999</v>
      </c>
      <c r="L386" s="53">
        <v>122547716.2679</v>
      </c>
      <c r="M386" s="58">
        <f t="shared" si="102"/>
        <v>297935005.66030002</v>
      </c>
      <c r="N386" s="57"/>
      <c r="O386" s="156"/>
      <c r="P386" s="59">
        <v>15</v>
      </c>
      <c r="Q386" s="50" t="s">
        <v>121</v>
      </c>
      <c r="R386" s="53" t="s">
        <v>886</v>
      </c>
      <c r="S386" s="53">
        <v>87690582.282700002</v>
      </c>
      <c r="T386" s="53">
        <v>0</v>
      </c>
      <c r="U386" s="53">
        <v>26990710.042599998</v>
      </c>
      <c r="V386" s="53">
        <v>3629480.3846999998</v>
      </c>
      <c r="W386" s="53">
        <v>3440438.7697999999</v>
      </c>
      <c r="X386" s="53">
        <v>0</v>
      </c>
      <c r="Y386" s="53">
        <f t="shared" si="109"/>
        <v>3440438.7697999999</v>
      </c>
      <c r="Z386" s="53">
        <v>64145249.715899996</v>
      </c>
      <c r="AA386" s="58">
        <f t="shared" si="95"/>
        <v>185896461.19570002</v>
      </c>
    </row>
    <row r="387" spans="1:27" ht="24.9" customHeight="1">
      <c r="A387" s="49"/>
      <c r="B387" s="162" t="s">
        <v>887</v>
      </c>
      <c r="C387" s="163"/>
      <c r="D387" s="54"/>
      <c r="E387" s="54">
        <f>SUM(E364:E386)</f>
        <v>2435116417.9035997</v>
      </c>
      <c r="F387" s="54">
        <f t="shared" ref="F387:L387" si="110">SUM(F364:F386)</f>
        <v>1E-4</v>
      </c>
      <c r="G387" s="54">
        <f t="shared" si="110"/>
        <v>749516304.31370008</v>
      </c>
      <c r="H387" s="54">
        <f t="shared" si="110"/>
        <v>138076813.64680001</v>
      </c>
      <c r="I387" s="54">
        <f t="shared" si="110"/>
        <v>95538981.666300014</v>
      </c>
      <c r="J387" s="54">
        <f t="shared" si="110"/>
        <v>0</v>
      </c>
      <c r="K387" s="54">
        <f t="shared" si="110"/>
        <v>95538981.666300014</v>
      </c>
      <c r="L387" s="54">
        <f t="shared" si="110"/>
        <v>2259818617.8677006</v>
      </c>
      <c r="M387" s="60">
        <f t="shared" si="102"/>
        <v>5678067135.398201</v>
      </c>
      <c r="N387" s="65"/>
      <c r="O387" s="156"/>
      <c r="P387" s="59">
        <v>16</v>
      </c>
      <c r="Q387" s="50" t="s">
        <v>121</v>
      </c>
      <c r="R387" s="53" t="s">
        <v>888</v>
      </c>
      <c r="S387" s="53">
        <v>91388616.306400001</v>
      </c>
      <c r="T387" s="53">
        <v>0</v>
      </c>
      <c r="U387" s="53">
        <v>28128945.888099998</v>
      </c>
      <c r="V387" s="53">
        <v>4054163.3106999998</v>
      </c>
      <c r="W387" s="53">
        <v>3585526.8657999998</v>
      </c>
      <c r="X387" s="53">
        <v>0</v>
      </c>
      <c r="Y387" s="53">
        <f t="shared" si="109"/>
        <v>3585526.8657999998</v>
      </c>
      <c r="Z387" s="53">
        <v>72322918.9146</v>
      </c>
      <c r="AA387" s="58">
        <f t="shared" si="95"/>
        <v>199480171.28560001</v>
      </c>
    </row>
    <row r="388" spans="1:27" ht="24.9" customHeight="1">
      <c r="A388" s="161">
        <v>19</v>
      </c>
      <c r="B388" s="155" t="s">
        <v>105</v>
      </c>
      <c r="C388" s="49">
        <v>1</v>
      </c>
      <c r="D388" s="53" t="s">
        <v>889</v>
      </c>
      <c r="E388" s="53">
        <v>80092908.594999999</v>
      </c>
      <c r="F388" s="53">
        <f t="shared" ref="F388:F412" si="111">-11651464.66</f>
        <v>-11651464.66</v>
      </c>
      <c r="G388" s="53">
        <v>24652185.172899999</v>
      </c>
      <c r="H388" s="53">
        <v>4954673.0412999997</v>
      </c>
      <c r="I388" s="53">
        <v>3142352.8130000001</v>
      </c>
      <c r="J388" s="53"/>
      <c r="K388" s="53">
        <f t="shared" si="101"/>
        <v>3142352.8130000001</v>
      </c>
      <c r="L388" s="53">
        <v>87765077.014300004</v>
      </c>
      <c r="M388" s="58">
        <f t="shared" ref="M388:M391" si="112">E388+F388+H388+I388+L388-J388+K388</f>
        <v>167445899.61660001</v>
      </c>
      <c r="N388" s="57"/>
      <c r="O388" s="157"/>
      <c r="P388" s="59">
        <v>17</v>
      </c>
      <c r="Q388" s="50" t="s">
        <v>121</v>
      </c>
      <c r="R388" s="53" t="s">
        <v>890</v>
      </c>
      <c r="S388" s="53">
        <v>91171444.982899994</v>
      </c>
      <c r="T388" s="53">
        <v>0</v>
      </c>
      <c r="U388" s="53">
        <v>28062101.671999998</v>
      </c>
      <c r="V388" s="53">
        <v>3925449.0150000001</v>
      </c>
      <c r="W388" s="53">
        <v>3577006.3997</v>
      </c>
      <c r="X388" s="53">
        <v>0</v>
      </c>
      <c r="Y388" s="53">
        <f t="shared" si="109"/>
        <v>3577006.3997</v>
      </c>
      <c r="Z388" s="53">
        <v>69844404.081400007</v>
      </c>
      <c r="AA388" s="58">
        <f t="shared" si="95"/>
        <v>196580406.15099999</v>
      </c>
    </row>
    <row r="389" spans="1:27" ht="24.9" customHeight="1">
      <c r="A389" s="161"/>
      <c r="B389" s="156"/>
      <c r="C389" s="49">
        <v>2</v>
      </c>
      <c r="D389" s="53" t="s">
        <v>891</v>
      </c>
      <c r="E389" s="53">
        <v>82036187.208399996</v>
      </c>
      <c r="F389" s="53">
        <f t="shared" si="111"/>
        <v>-11651464.66</v>
      </c>
      <c r="G389" s="53">
        <v>25250316.331700001</v>
      </c>
      <c r="H389" s="53">
        <v>5094577.2259</v>
      </c>
      <c r="I389" s="53">
        <v>3218595.1061999998</v>
      </c>
      <c r="J389" s="53"/>
      <c r="K389" s="53">
        <f t="shared" si="101"/>
        <v>3218595.1061999998</v>
      </c>
      <c r="L389" s="53">
        <v>90459063.683300003</v>
      </c>
      <c r="M389" s="58">
        <f t="shared" si="112"/>
        <v>172375553.66999999</v>
      </c>
      <c r="N389" s="57"/>
      <c r="O389" s="49"/>
      <c r="P389" s="163"/>
      <c r="Q389" s="164"/>
      <c r="R389" s="54"/>
      <c r="S389" s="54">
        <f>S372+S373+S374+S375+S376+S377+S378+S379+S380+S381+S382+S383+S384+S385+S386+S387+S388</f>
        <v>1544504798.6954999</v>
      </c>
      <c r="T389" s="54">
        <f t="shared" ref="T389:Z389" si="113">T372+T373+T374+T375+T376+T377+T378+T379+T380+T381+T382+T383+T384+T385+T386+T387+T388</f>
        <v>-1E-4</v>
      </c>
      <c r="U389" s="54">
        <f t="shared" si="113"/>
        <v>475390630.28029996</v>
      </c>
      <c r="V389" s="54">
        <f t="shared" si="113"/>
        <v>70516134.7271</v>
      </c>
      <c r="W389" s="54">
        <f t="shared" si="113"/>
        <v>60596862.869399995</v>
      </c>
      <c r="X389" s="54">
        <f t="shared" si="113"/>
        <v>0</v>
      </c>
      <c r="Y389" s="54">
        <f t="shared" si="113"/>
        <v>60596862.869399995</v>
      </c>
      <c r="Z389" s="54">
        <f t="shared" si="113"/>
        <v>1260209749.0011997</v>
      </c>
      <c r="AA389" s="60">
        <f t="shared" ref="AA389" si="114">S389+T389+U389+V389+Y389+Z389</f>
        <v>3411218175.5733995</v>
      </c>
    </row>
    <row r="390" spans="1:27" ht="24.9" customHeight="1">
      <c r="A390" s="161"/>
      <c r="B390" s="156"/>
      <c r="C390" s="49">
        <v>3</v>
      </c>
      <c r="D390" s="53" t="s">
        <v>892</v>
      </c>
      <c r="E390" s="53">
        <v>74800840.332599998</v>
      </c>
      <c r="F390" s="53">
        <f t="shared" si="111"/>
        <v>-11651464.66</v>
      </c>
      <c r="G390" s="53">
        <v>23023313.790399998</v>
      </c>
      <c r="H390" s="53">
        <v>4856051.7723000003</v>
      </c>
      <c r="I390" s="53">
        <v>2934724.6236999999</v>
      </c>
      <c r="J390" s="53"/>
      <c r="K390" s="53">
        <f t="shared" si="101"/>
        <v>2934724.6236999999</v>
      </c>
      <c r="L390" s="53">
        <v>85866031.716299996</v>
      </c>
      <c r="M390" s="58">
        <f t="shared" si="112"/>
        <v>159740908.4086</v>
      </c>
      <c r="N390" s="57"/>
      <c r="O390" s="155">
        <v>36</v>
      </c>
      <c r="P390" s="59">
        <v>1</v>
      </c>
      <c r="Q390" s="50" t="s">
        <v>122</v>
      </c>
      <c r="R390" s="53" t="s">
        <v>893</v>
      </c>
      <c r="S390" s="53">
        <v>85816984.505500004</v>
      </c>
      <c r="T390" s="53">
        <v>0</v>
      </c>
      <c r="U390" s="53">
        <v>26414026.286800001</v>
      </c>
      <c r="V390" s="53">
        <v>4212824.4188999999</v>
      </c>
      <c r="W390" s="53">
        <v>3366930.3237999999</v>
      </c>
      <c r="X390" s="53">
        <v>0</v>
      </c>
      <c r="Y390" s="53">
        <f>W390-X390</f>
        <v>3366930.3237999999</v>
      </c>
      <c r="Z390" s="53">
        <v>75667991.222900003</v>
      </c>
      <c r="AA390" s="58">
        <f t="shared" si="95"/>
        <v>195478756.7579</v>
      </c>
    </row>
    <row r="391" spans="1:27" ht="24.9" customHeight="1">
      <c r="A391" s="161"/>
      <c r="B391" s="156"/>
      <c r="C391" s="49">
        <v>4</v>
      </c>
      <c r="D391" s="53" t="s">
        <v>894</v>
      </c>
      <c r="E391" s="53">
        <v>81148570.600400001</v>
      </c>
      <c r="F391" s="53">
        <f t="shared" si="111"/>
        <v>-11651464.66</v>
      </c>
      <c r="G391" s="53">
        <v>24977112.5066</v>
      </c>
      <c r="H391" s="53">
        <v>5083273.7784000002</v>
      </c>
      <c r="I391" s="53">
        <v>3183770.4931999999</v>
      </c>
      <c r="J391" s="53"/>
      <c r="K391" s="53">
        <f t="shared" si="101"/>
        <v>3183770.4931999999</v>
      </c>
      <c r="L391" s="53">
        <v>90241405.1699</v>
      </c>
      <c r="M391" s="58">
        <f t="shared" si="112"/>
        <v>171189325.87510002</v>
      </c>
      <c r="N391" s="57"/>
      <c r="O391" s="156"/>
      <c r="P391" s="59">
        <v>2</v>
      </c>
      <c r="Q391" s="50" t="s">
        <v>122</v>
      </c>
      <c r="R391" s="53" t="s">
        <v>895</v>
      </c>
      <c r="S391" s="53">
        <v>83092289.544499993</v>
      </c>
      <c r="T391" s="53">
        <v>0</v>
      </c>
      <c r="U391" s="53">
        <v>25575379.196800001</v>
      </c>
      <c r="V391" s="53">
        <v>4602636.1220000004</v>
      </c>
      <c r="W391" s="53">
        <v>3260030.0622</v>
      </c>
      <c r="X391" s="53">
        <v>0</v>
      </c>
      <c r="Y391" s="53">
        <f t="shared" ref="Y391:Y403" si="115">W391-X391</f>
        <v>3260030.0622</v>
      </c>
      <c r="Z391" s="53">
        <v>83174182.225799993</v>
      </c>
      <c r="AA391" s="58">
        <f t="shared" si="95"/>
        <v>199704517.15129995</v>
      </c>
    </row>
    <row r="392" spans="1:27" ht="24.9" customHeight="1">
      <c r="A392" s="161"/>
      <c r="B392" s="156"/>
      <c r="C392" s="49">
        <v>5</v>
      </c>
      <c r="D392" s="53" t="s">
        <v>896</v>
      </c>
      <c r="E392" s="53">
        <v>98354738.909600005</v>
      </c>
      <c r="F392" s="53">
        <f t="shared" si="111"/>
        <v>-11651464.66</v>
      </c>
      <c r="G392" s="53">
        <v>30273082.583299998</v>
      </c>
      <c r="H392" s="53">
        <v>5854074.5558000002</v>
      </c>
      <c r="I392" s="53">
        <v>3858834.6447999999</v>
      </c>
      <c r="J392" s="53"/>
      <c r="K392" s="53">
        <f t="shared" si="101"/>
        <v>3858834.6447999999</v>
      </c>
      <c r="L392" s="53">
        <v>105083899.15530001</v>
      </c>
      <c r="M392" s="58">
        <f t="shared" ref="M392:M412" si="116">E392+F392+H392+I392+L392-J392+K392</f>
        <v>205358917.25030005</v>
      </c>
      <c r="N392" s="57"/>
      <c r="O392" s="156"/>
      <c r="P392" s="59">
        <v>3</v>
      </c>
      <c r="Q392" s="50" t="s">
        <v>122</v>
      </c>
      <c r="R392" s="53" t="s">
        <v>897</v>
      </c>
      <c r="S392" s="53">
        <v>98062511.966199994</v>
      </c>
      <c r="T392" s="53">
        <v>0</v>
      </c>
      <c r="U392" s="53">
        <v>30183136.633699998</v>
      </c>
      <c r="V392" s="53">
        <v>4818642.0334000001</v>
      </c>
      <c r="W392" s="53">
        <v>3847369.4580000001</v>
      </c>
      <c r="X392" s="53">
        <v>0</v>
      </c>
      <c r="Y392" s="53">
        <f t="shared" si="115"/>
        <v>3847369.4580000001</v>
      </c>
      <c r="Z392" s="53">
        <v>87333579.225700006</v>
      </c>
      <c r="AA392" s="58">
        <f t="shared" ref="AA392:AA412" si="117">S392+T392+U392+V392+Y392+Z392</f>
        <v>224245239.31699997</v>
      </c>
    </row>
    <row r="393" spans="1:27" ht="24.9" customHeight="1">
      <c r="A393" s="161"/>
      <c r="B393" s="156"/>
      <c r="C393" s="49">
        <v>6</v>
      </c>
      <c r="D393" s="53" t="s">
        <v>898</v>
      </c>
      <c r="E393" s="53">
        <v>78359704.314500004</v>
      </c>
      <c r="F393" s="53">
        <f t="shared" si="111"/>
        <v>-11651464.66</v>
      </c>
      <c r="G393" s="53">
        <v>24118713.813099999</v>
      </c>
      <c r="H393" s="53">
        <v>4926318.3344999999</v>
      </c>
      <c r="I393" s="53">
        <v>3074352.5438000001</v>
      </c>
      <c r="J393" s="53"/>
      <c r="K393" s="53">
        <f t="shared" si="101"/>
        <v>3074352.5438000001</v>
      </c>
      <c r="L393" s="53">
        <v>87219080.465399995</v>
      </c>
      <c r="M393" s="58">
        <f t="shared" si="116"/>
        <v>165002343.542</v>
      </c>
      <c r="N393" s="57"/>
      <c r="O393" s="156"/>
      <c r="P393" s="59">
        <v>4</v>
      </c>
      <c r="Q393" s="50" t="s">
        <v>122</v>
      </c>
      <c r="R393" s="53" t="s">
        <v>899</v>
      </c>
      <c r="S393" s="53">
        <v>108232404.9452</v>
      </c>
      <c r="T393" s="53">
        <v>0</v>
      </c>
      <c r="U393" s="53">
        <v>33313377.366700001</v>
      </c>
      <c r="V393" s="53">
        <v>5222945.5598999998</v>
      </c>
      <c r="W393" s="53">
        <v>4246373.4693999998</v>
      </c>
      <c r="X393" s="53">
        <v>0</v>
      </c>
      <c r="Y393" s="53">
        <f t="shared" si="115"/>
        <v>4246373.4693999998</v>
      </c>
      <c r="Z393" s="53">
        <v>95118823.917699993</v>
      </c>
      <c r="AA393" s="58">
        <f t="shared" si="117"/>
        <v>246133925.25889996</v>
      </c>
    </row>
    <row r="394" spans="1:27" ht="24.9" customHeight="1">
      <c r="A394" s="161"/>
      <c r="B394" s="156"/>
      <c r="C394" s="49">
        <v>7</v>
      </c>
      <c r="D394" s="53" t="s">
        <v>900</v>
      </c>
      <c r="E394" s="53">
        <v>126481085.90989999</v>
      </c>
      <c r="F394" s="53">
        <f t="shared" si="111"/>
        <v>-11651464.66</v>
      </c>
      <c r="G394" s="53">
        <v>38930227.4749</v>
      </c>
      <c r="H394" s="53">
        <v>7091671.0259999996</v>
      </c>
      <c r="I394" s="53">
        <v>4962339.4014999997</v>
      </c>
      <c r="J394" s="53"/>
      <c r="K394" s="53">
        <f t="shared" si="101"/>
        <v>4962339.4014999997</v>
      </c>
      <c r="L394" s="53">
        <v>128914983.2766</v>
      </c>
      <c r="M394" s="58">
        <f t="shared" si="116"/>
        <v>260760954.35549998</v>
      </c>
      <c r="N394" s="57"/>
      <c r="O394" s="156"/>
      <c r="P394" s="59">
        <v>5</v>
      </c>
      <c r="Q394" s="50" t="s">
        <v>122</v>
      </c>
      <c r="R394" s="53" t="s">
        <v>901</v>
      </c>
      <c r="S394" s="53">
        <v>94204773.989800006</v>
      </c>
      <c r="T394" s="53">
        <v>0</v>
      </c>
      <c r="U394" s="53">
        <v>28995744.7333</v>
      </c>
      <c r="V394" s="53">
        <v>4756673.9835999999</v>
      </c>
      <c r="W394" s="53">
        <v>3696015.5617</v>
      </c>
      <c r="X394" s="53">
        <v>0</v>
      </c>
      <c r="Y394" s="53">
        <f t="shared" si="115"/>
        <v>3696015.5617</v>
      </c>
      <c r="Z394" s="53">
        <v>86140326.139400005</v>
      </c>
      <c r="AA394" s="58">
        <f t="shared" si="117"/>
        <v>217793534.40780002</v>
      </c>
    </row>
    <row r="395" spans="1:27" ht="24.9" customHeight="1">
      <c r="A395" s="161"/>
      <c r="B395" s="156"/>
      <c r="C395" s="49">
        <v>8</v>
      </c>
      <c r="D395" s="53" t="s">
        <v>902</v>
      </c>
      <c r="E395" s="53">
        <v>86173560.544599995</v>
      </c>
      <c r="F395" s="53">
        <f t="shared" si="111"/>
        <v>-11651464.66</v>
      </c>
      <c r="G395" s="53">
        <v>26523778.557</v>
      </c>
      <c r="H395" s="53">
        <v>5250196.1725000003</v>
      </c>
      <c r="I395" s="53">
        <v>3380920.173</v>
      </c>
      <c r="J395" s="53"/>
      <c r="K395" s="53">
        <f t="shared" si="101"/>
        <v>3380920.173</v>
      </c>
      <c r="L395" s="53">
        <v>93455652.875799999</v>
      </c>
      <c r="M395" s="58">
        <f t="shared" si="116"/>
        <v>179989785.2789</v>
      </c>
      <c r="N395" s="57"/>
      <c r="O395" s="156"/>
      <c r="P395" s="59">
        <v>6</v>
      </c>
      <c r="Q395" s="50" t="s">
        <v>122</v>
      </c>
      <c r="R395" s="53" t="s">
        <v>903</v>
      </c>
      <c r="S395" s="53">
        <v>130808756.505</v>
      </c>
      <c r="T395" s="53">
        <v>0</v>
      </c>
      <c r="U395" s="53">
        <v>40262262.217399999</v>
      </c>
      <c r="V395" s="53">
        <v>6316995.2353999997</v>
      </c>
      <c r="W395" s="53">
        <v>5132130.5615999997</v>
      </c>
      <c r="X395" s="53">
        <v>0</v>
      </c>
      <c r="Y395" s="53">
        <f t="shared" si="115"/>
        <v>5132130.5615999997</v>
      </c>
      <c r="Z395" s="53">
        <v>116185779.4843</v>
      </c>
      <c r="AA395" s="58">
        <f t="shared" si="117"/>
        <v>298705924.00370002</v>
      </c>
    </row>
    <row r="396" spans="1:27" ht="24.9" customHeight="1">
      <c r="A396" s="161"/>
      <c r="B396" s="156"/>
      <c r="C396" s="49">
        <v>9</v>
      </c>
      <c r="D396" s="53" t="s">
        <v>904</v>
      </c>
      <c r="E396" s="53">
        <v>92633232.562800005</v>
      </c>
      <c r="F396" s="53">
        <f t="shared" si="111"/>
        <v>-11651464.66</v>
      </c>
      <c r="G396" s="53">
        <v>28512032.368000001</v>
      </c>
      <c r="H396" s="53">
        <v>5402373.4203000003</v>
      </c>
      <c r="I396" s="53">
        <v>3634357.9479</v>
      </c>
      <c r="J396" s="53"/>
      <c r="K396" s="53">
        <f t="shared" si="101"/>
        <v>3634357.9479</v>
      </c>
      <c r="L396" s="53">
        <v>96385968.919799998</v>
      </c>
      <c r="M396" s="58">
        <f t="shared" si="116"/>
        <v>190038826.13870001</v>
      </c>
      <c r="N396" s="57"/>
      <c r="O396" s="156"/>
      <c r="P396" s="59">
        <v>7</v>
      </c>
      <c r="Q396" s="50" t="s">
        <v>122</v>
      </c>
      <c r="R396" s="53" t="s">
        <v>905</v>
      </c>
      <c r="S396" s="53">
        <v>99343575.541500002</v>
      </c>
      <c r="T396" s="53">
        <v>0</v>
      </c>
      <c r="U396" s="53">
        <v>30577441.4109</v>
      </c>
      <c r="V396" s="53">
        <v>5427787.7883000001</v>
      </c>
      <c r="W396" s="53">
        <v>3897630.5085</v>
      </c>
      <c r="X396" s="53">
        <v>0</v>
      </c>
      <c r="Y396" s="53">
        <f t="shared" si="115"/>
        <v>3897630.5085</v>
      </c>
      <c r="Z396" s="53">
        <v>99063253.699599996</v>
      </c>
      <c r="AA396" s="58">
        <f t="shared" si="117"/>
        <v>238309688.94880003</v>
      </c>
    </row>
    <row r="397" spans="1:27" ht="24.9" customHeight="1">
      <c r="A397" s="161"/>
      <c r="B397" s="156"/>
      <c r="C397" s="49">
        <v>10</v>
      </c>
      <c r="D397" s="53" t="s">
        <v>906</v>
      </c>
      <c r="E397" s="53">
        <v>93282009.479000002</v>
      </c>
      <c r="F397" s="53">
        <f t="shared" si="111"/>
        <v>-11651464.66</v>
      </c>
      <c r="G397" s="53">
        <v>28711722.564800002</v>
      </c>
      <c r="H397" s="53">
        <v>5598794.8422999997</v>
      </c>
      <c r="I397" s="53">
        <v>3659811.9613000001</v>
      </c>
      <c r="J397" s="53"/>
      <c r="K397" s="53">
        <f t="shared" si="101"/>
        <v>3659811.9613000001</v>
      </c>
      <c r="L397" s="53">
        <v>100168248.15539999</v>
      </c>
      <c r="M397" s="58">
        <f t="shared" si="116"/>
        <v>194717211.73929998</v>
      </c>
      <c r="N397" s="57"/>
      <c r="O397" s="156"/>
      <c r="P397" s="59">
        <v>8</v>
      </c>
      <c r="Q397" s="50" t="s">
        <v>122</v>
      </c>
      <c r="R397" s="53" t="s">
        <v>822</v>
      </c>
      <c r="S397" s="53">
        <v>90131672.297600001</v>
      </c>
      <c r="T397" s="53">
        <v>0</v>
      </c>
      <c r="U397" s="53">
        <v>27742064.989300001</v>
      </c>
      <c r="V397" s="53">
        <v>4530255.6228999998</v>
      </c>
      <c r="W397" s="53">
        <v>3536212.1186000002</v>
      </c>
      <c r="X397" s="53">
        <v>0</v>
      </c>
      <c r="Y397" s="53">
        <f t="shared" si="115"/>
        <v>3536212.1186000002</v>
      </c>
      <c r="Z397" s="53">
        <v>81780427.634200007</v>
      </c>
      <c r="AA397" s="58">
        <f t="shared" si="117"/>
        <v>207720632.66259998</v>
      </c>
    </row>
    <row r="398" spans="1:27" ht="24.9" customHeight="1">
      <c r="A398" s="161"/>
      <c r="B398" s="156"/>
      <c r="C398" s="49">
        <v>11</v>
      </c>
      <c r="D398" s="53" t="s">
        <v>907</v>
      </c>
      <c r="E398" s="53">
        <v>86459530.687800005</v>
      </c>
      <c r="F398" s="53">
        <f t="shared" si="111"/>
        <v>-11651464.66</v>
      </c>
      <c r="G398" s="53">
        <v>26611798.695599999</v>
      </c>
      <c r="H398" s="53">
        <v>4754146.0394000001</v>
      </c>
      <c r="I398" s="53">
        <v>3392139.8815000001</v>
      </c>
      <c r="J398" s="53"/>
      <c r="K398" s="53">
        <f t="shared" si="101"/>
        <v>3392139.8815000001</v>
      </c>
      <c r="L398" s="53">
        <v>83903740.9771</v>
      </c>
      <c r="M398" s="58">
        <f t="shared" si="116"/>
        <v>170250232.80730003</v>
      </c>
      <c r="N398" s="57"/>
      <c r="O398" s="156"/>
      <c r="P398" s="59">
        <v>9</v>
      </c>
      <c r="Q398" s="50" t="s">
        <v>122</v>
      </c>
      <c r="R398" s="53" t="s">
        <v>908</v>
      </c>
      <c r="S398" s="53">
        <v>97434886.586500004</v>
      </c>
      <c r="T398" s="53">
        <v>0</v>
      </c>
      <c r="U398" s="53">
        <v>29989956.7711</v>
      </c>
      <c r="V398" s="53">
        <v>4811819.7827000003</v>
      </c>
      <c r="W398" s="53">
        <v>3822745.3007</v>
      </c>
      <c r="X398" s="53">
        <v>0</v>
      </c>
      <c r="Y398" s="53">
        <f t="shared" si="115"/>
        <v>3822745.3007</v>
      </c>
      <c r="Z398" s="53">
        <v>87202210.370299995</v>
      </c>
      <c r="AA398" s="58">
        <f t="shared" si="117"/>
        <v>223261618.81130001</v>
      </c>
    </row>
    <row r="399" spans="1:27" ht="24.9" customHeight="1">
      <c r="A399" s="161"/>
      <c r="B399" s="156"/>
      <c r="C399" s="49">
        <v>12</v>
      </c>
      <c r="D399" s="53" t="s">
        <v>909</v>
      </c>
      <c r="E399" s="53">
        <v>84703011.1558</v>
      </c>
      <c r="F399" s="53">
        <f t="shared" si="111"/>
        <v>-11651464.66</v>
      </c>
      <c r="G399" s="53">
        <v>26071151.021400001</v>
      </c>
      <c r="H399" s="53">
        <v>5170355.7474999996</v>
      </c>
      <c r="I399" s="53">
        <v>3323224.8653000002</v>
      </c>
      <c r="J399" s="53"/>
      <c r="K399" s="53">
        <f t="shared" si="101"/>
        <v>3323224.8653000002</v>
      </c>
      <c r="L399" s="53">
        <v>91918250.393700004</v>
      </c>
      <c r="M399" s="58">
        <f t="shared" si="116"/>
        <v>176786602.36760002</v>
      </c>
      <c r="N399" s="57"/>
      <c r="O399" s="156"/>
      <c r="P399" s="59">
        <v>10</v>
      </c>
      <c r="Q399" s="50" t="s">
        <v>122</v>
      </c>
      <c r="R399" s="53" t="s">
        <v>910</v>
      </c>
      <c r="S399" s="53">
        <v>128606104.1646</v>
      </c>
      <c r="T399" s="53">
        <v>0</v>
      </c>
      <c r="U399" s="53">
        <v>39584297.159999996</v>
      </c>
      <c r="V399" s="53">
        <v>5519796.4532000003</v>
      </c>
      <c r="W399" s="53">
        <v>5045712.0396999996</v>
      </c>
      <c r="X399" s="53">
        <v>0</v>
      </c>
      <c r="Y399" s="53">
        <f t="shared" si="115"/>
        <v>5045712.0396999996</v>
      </c>
      <c r="Z399" s="53">
        <v>100834967.0852</v>
      </c>
      <c r="AA399" s="58">
        <f t="shared" si="117"/>
        <v>279590876.90270001</v>
      </c>
    </row>
    <row r="400" spans="1:27" ht="24.9" customHeight="1">
      <c r="A400" s="161"/>
      <c r="B400" s="156"/>
      <c r="C400" s="49">
        <v>13</v>
      </c>
      <c r="D400" s="53" t="s">
        <v>911</v>
      </c>
      <c r="E400" s="53">
        <v>88502671.065599993</v>
      </c>
      <c r="F400" s="53">
        <f t="shared" si="111"/>
        <v>-11651464.66</v>
      </c>
      <c r="G400" s="53">
        <v>27240666.791700002</v>
      </c>
      <c r="H400" s="53">
        <v>5277161.9703000002</v>
      </c>
      <c r="I400" s="53">
        <v>3472300.1357</v>
      </c>
      <c r="J400" s="53"/>
      <c r="K400" s="53">
        <f t="shared" ref="K400:K412" si="118">I400-J400</f>
        <v>3472300.1357</v>
      </c>
      <c r="L400" s="53">
        <v>93974904.677000001</v>
      </c>
      <c r="M400" s="58">
        <f t="shared" si="116"/>
        <v>183047873.32429999</v>
      </c>
      <c r="N400" s="57"/>
      <c r="O400" s="156"/>
      <c r="P400" s="59">
        <v>11</v>
      </c>
      <c r="Q400" s="50" t="s">
        <v>122</v>
      </c>
      <c r="R400" s="53" t="s">
        <v>912</v>
      </c>
      <c r="S400" s="53">
        <v>80299075.098900005</v>
      </c>
      <c r="T400" s="53">
        <v>0</v>
      </c>
      <c r="U400" s="53">
        <v>24715642.162099998</v>
      </c>
      <c r="V400" s="53">
        <v>4154900.8020000001</v>
      </c>
      <c r="W400" s="53">
        <v>3150441.5178999999</v>
      </c>
      <c r="X400" s="53">
        <v>0</v>
      </c>
      <c r="Y400" s="53">
        <f t="shared" si="115"/>
        <v>3150441.5178999999</v>
      </c>
      <c r="Z400" s="53">
        <v>74552617.4965</v>
      </c>
      <c r="AA400" s="58">
        <f t="shared" si="117"/>
        <v>186872677.07740003</v>
      </c>
    </row>
    <row r="401" spans="1:29" ht="24.9" customHeight="1">
      <c r="A401" s="161"/>
      <c r="B401" s="156"/>
      <c r="C401" s="49">
        <v>14</v>
      </c>
      <c r="D401" s="53" t="s">
        <v>913</v>
      </c>
      <c r="E401" s="53">
        <v>78944779.734699994</v>
      </c>
      <c r="F401" s="53">
        <f t="shared" si="111"/>
        <v>-11651464.66</v>
      </c>
      <c r="G401" s="53">
        <v>24298797.017099999</v>
      </c>
      <c r="H401" s="53">
        <v>4853020.6314000003</v>
      </c>
      <c r="I401" s="53">
        <v>3097307.3025000002</v>
      </c>
      <c r="J401" s="53"/>
      <c r="K401" s="53">
        <f t="shared" si="118"/>
        <v>3097307.3025000002</v>
      </c>
      <c r="L401" s="53">
        <v>85807664.247899994</v>
      </c>
      <c r="M401" s="58">
        <f t="shared" si="116"/>
        <v>164148614.55900002</v>
      </c>
      <c r="N401" s="57"/>
      <c r="O401" s="156"/>
      <c r="P401" s="59">
        <v>12</v>
      </c>
      <c r="Q401" s="50" t="s">
        <v>122</v>
      </c>
      <c r="R401" s="53" t="s">
        <v>914</v>
      </c>
      <c r="S401" s="53">
        <v>92746758.971699998</v>
      </c>
      <c r="T401" s="53">
        <v>0</v>
      </c>
      <c r="U401" s="53">
        <v>28546975.212499999</v>
      </c>
      <c r="V401" s="53">
        <v>4849608.5877999999</v>
      </c>
      <c r="W401" s="53">
        <v>3638812.0255</v>
      </c>
      <c r="X401" s="53">
        <v>0</v>
      </c>
      <c r="Y401" s="53">
        <f t="shared" si="115"/>
        <v>3638812.0255</v>
      </c>
      <c r="Z401" s="53">
        <v>87929869.356900007</v>
      </c>
      <c r="AA401" s="58">
        <f t="shared" si="117"/>
        <v>217712024.15439999</v>
      </c>
    </row>
    <row r="402" spans="1:29" ht="24.9" customHeight="1">
      <c r="A402" s="161"/>
      <c r="B402" s="156"/>
      <c r="C402" s="49">
        <v>15</v>
      </c>
      <c r="D402" s="53" t="s">
        <v>915</v>
      </c>
      <c r="E402" s="53">
        <v>78532826.778500006</v>
      </c>
      <c r="F402" s="53">
        <f t="shared" si="111"/>
        <v>-11651464.66</v>
      </c>
      <c r="G402" s="53">
        <v>24172000.016800001</v>
      </c>
      <c r="H402" s="53">
        <v>4451145.5116999997</v>
      </c>
      <c r="I402" s="53">
        <v>3081144.8039000002</v>
      </c>
      <c r="J402" s="53"/>
      <c r="K402" s="53">
        <f t="shared" si="118"/>
        <v>3081144.8039000002</v>
      </c>
      <c r="L402" s="53">
        <v>78069180.813099995</v>
      </c>
      <c r="M402" s="58">
        <f t="shared" si="116"/>
        <v>155563978.05110002</v>
      </c>
      <c r="N402" s="57"/>
      <c r="O402" s="156"/>
      <c r="P402" s="59">
        <v>13</v>
      </c>
      <c r="Q402" s="50" t="s">
        <v>122</v>
      </c>
      <c r="R402" s="53" t="s">
        <v>916</v>
      </c>
      <c r="S402" s="53">
        <v>98262142.166999996</v>
      </c>
      <c r="T402" s="53">
        <v>0</v>
      </c>
      <c r="U402" s="53">
        <v>30244581.782400001</v>
      </c>
      <c r="V402" s="53">
        <v>5293622.6802000003</v>
      </c>
      <c r="W402" s="53">
        <v>3855201.7185</v>
      </c>
      <c r="X402" s="53">
        <v>0</v>
      </c>
      <c r="Y402" s="53">
        <f t="shared" si="115"/>
        <v>3855201.7185</v>
      </c>
      <c r="Z402" s="53">
        <v>96479778.346900001</v>
      </c>
      <c r="AA402" s="58">
        <f t="shared" si="117"/>
        <v>234135326.69499999</v>
      </c>
    </row>
    <row r="403" spans="1:29" ht="24.9" customHeight="1">
      <c r="A403" s="161"/>
      <c r="B403" s="156"/>
      <c r="C403" s="49">
        <v>16</v>
      </c>
      <c r="D403" s="53" t="s">
        <v>917</v>
      </c>
      <c r="E403" s="53">
        <v>84875991.028500006</v>
      </c>
      <c r="F403" s="53">
        <f t="shared" si="111"/>
        <v>-11651464.66</v>
      </c>
      <c r="G403" s="53">
        <v>26124393.336100001</v>
      </c>
      <c r="H403" s="53">
        <v>5189468.5318999998</v>
      </c>
      <c r="I403" s="53">
        <v>3330011.531</v>
      </c>
      <c r="J403" s="53"/>
      <c r="K403" s="53">
        <f t="shared" si="118"/>
        <v>3330011.531</v>
      </c>
      <c r="L403" s="53">
        <v>92286285.035999998</v>
      </c>
      <c r="M403" s="58">
        <f t="shared" si="116"/>
        <v>177360302.9984</v>
      </c>
      <c r="N403" s="57"/>
      <c r="O403" s="157"/>
      <c r="P403" s="59">
        <v>14</v>
      </c>
      <c r="Q403" s="50" t="s">
        <v>122</v>
      </c>
      <c r="R403" s="53" t="s">
        <v>918</v>
      </c>
      <c r="S403" s="53">
        <v>108521396.6056</v>
      </c>
      <c r="T403" s="53">
        <v>0</v>
      </c>
      <c r="U403" s="53">
        <v>33402327.512899999</v>
      </c>
      <c r="V403" s="53">
        <v>5536716.6832999997</v>
      </c>
      <c r="W403" s="53">
        <v>4257711.7236000001</v>
      </c>
      <c r="X403" s="53">
        <v>0</v>
      </c>
      <c r="Y403" s="53">
        <f t="shared" si="115"/>
        <v>4257711.7236000001</v>
      </c>
      <c r="Z403" s="53">
        <v>101160782.0314</v>
      </c>
      <c r="AA403" s="58">
        <f t="shared" si="117"/>
        <v>252878934.55679998</v>
      </c>
    </row>
    <row r="404" spans="1:29" ht="24.9" customHeight="1">
      <c r="A404" s="161"/>
      <c r="B404" s="156"/>
      <c r="C404" s="49">
        <v>17</v>
      </c>
      <c r="D404" s="53" t="s">
        <v>919</v>
      </c>
      <c r="E404" s="53">
        <v>96922497.938800007</v>
      </c>
      <c r="F404" s="53">
        <f t="shared" si="111"/>
        <v>-11651464.66</v>
      </c>
      <c r="G404" s="53">
        <v>29832246.181600001</v>
      </c>
      <c r="H404" s="53">
        <v>5897488.8788000001</v>
      </c>
      <c r="I404" s="53">
        <v>3802642.3237000001</v>
      </c>
      <c r="J404" s="53"/>
      <c r="K404" s="53">
        <f t="shared" si="118"/>
        <v>3802642.3237000001</v>
      </c>
      <c r="L404" s="53">
        <v>105919882.7807</v>
      </c>
      <c r="M404" s="58">
        <f t="shared" si="116"/>
        <v>204693689.58570004</v>
      </c>
      <c r="N404" s="57"/>
      <c r="O404" s="49"/>
      <c r="P404" s="163"/>
      <c r="Q404" s="164"/>
      <c r="R404" s="54"/>
      <c r="S404" s="54">
        <f t="shared" ref="S404:U404" si="119">SUM(S390:S403)</f>
        <v>1395563332.8896003</v>
      </c>
      <c r="T404" s="54">
        <f t="shared" si="119"/>
        <v>0</v>
      </c>
      <c r="U404" s="54">
        <f t="shared" si="119"/>
        <v>429547213.43590003</v>
      </c>
      <c r="V404" s="54">
        <f t="shared" ref="V404:AA404" si="120">SUM(V390:V403)</f>
        <v>70055225.753600001</v>
      </c>
      <c r="W404" s="54">
        <f t="shared" si="120"/>
        <v>54753316.389700003</v>
      </c>
      <c r="X404" s="54">
        <f t="shared" si="120"/>
        <v>0</v>
      </c>
      <c r="Y404" s="54">
        <f t="shared" si="120"/>
        <v>54753316.389700003</v>
      </c>
      <c r="Z404" s="54">
        <f t="shared" si="120"/>
        <v>1272624588.2368</v>
      </c>
      <c r="AA404" s="54">
        <f t="shared" si="120"/>
        <v>3222543676.7056003</v>
      </c>
    </row>
    <row r="405" spans="1:29" ht="24.9" customHeight="1">
      <c r="A405" s="161"/>
      <c r="B405" s="156"/>
      <c r="C405" s="49">
        <v>18</v>
      </c>
      <c r="D405" s="53" t="s">
        <v>920</v>
      </c>
      <c r="E405" s="53">
        <v>116527173.5038</v>
      </c>
      <c r="F405" s="53">
        <f t="shared" si="111"/>
        <v>-11651464.66</v>
      </c>
      <c r="G405" s="53">
        <v>35866464.450999998</v>
      </c>
      <c r="H405" s="53">
        <v>6596223.6270000003</v>
      </c>
      <c r="I405" s="53">
        <v>4571809.1386000002</v>
      </c>
      <c r="J405" s="53"/>
      <c r="K405" s="53">
        <f t="shared" si="118"/>
        <v>4571809.1386000002</v>
      </c>
      <c r="L405" s="53">
        <v>119374677.5891</v>
      </c>
      <c r="M405" s="58">
        <f t="shared" si="116"/>
        <v>239990228.33710003</v>
      </c>
      <c r="N405" s="57"/>
      <c r="O405" s="155">
        <v>37</v>
      </c>
      <c r="P405" s="59">
        <v>1</v>
      </c>
      <c r="Q405" s="50" t="s">
        <v>921</v>
      </c>
      <c r="R405" s="53" t="s">
        <v>922</v>
      </c>
      <c r="S405" s="53">
        <v>71686061.621999994</v>
      </c>
      <c r="T405" s="53">
        <v>0</v>
      </c>
      <c r="U405" s="53">
        <v>22064600.929400001</v>
      </c>
      <c r="V405" s="53">
        <v>11910434.3245</v>
      </c>
      <c r="W405" s="53">
        <v>2812519.8766000001</v>
      </c>
      <c r="X405" s="53">
        <v>0</v>
      </c>
      <c r="Y405" s="53">
        <f>W405-X405</f>
        <v>2812519.8766000001</v>
      </c>
      <c r="Z405" s="53">
        <v>325606325.07770002</v>
      </c>
      <c r="AA405" s="58">
        <f t="shared" si="117"/>
        <v>434079941.83020002</v>
      </c>
    </row>
    <row r="406" spans="1:29" ht="24.9" customHeight="1">
      <c r="A406" s="161"/>
      <c r="B406" s="156"/>
      <c r="C406" s="49">
        <v>19</v>
      </c>
      <c r="D406" s="53" t="s">
        <v>923</v>
      </c>
      <c r="E406" s="53">
        <v>80115310.362200007</v>
      </c>
      <c r="F406" s="53">
        <f t="shared" si="111"/>
        <v>-11651464.66</v>
      </c>
      <c r="G406" s="53">
        <v>24659080.321699999</v>
      </c>
      <c r="H406" s="53">
        <v>5040715.5125000002</v>
      </c>
      <c r="I406" s="53">
        <v>3143231.7204999998</v>
      </c>
      <c r="J406" s="53"/>
      <c r="K406" s="53">
        <f t="shared" si="118"/>
        <v>3143231.7204999998</v>
      </c>
      <c r="L406" s="53">
        <v>89421905.728699997</v>
      </c>
      <c r="M406" s="58">
        <f t="shared" si="116"/>
        <v>169212930.38440001</v>
      </c>
      <c r="N406" s="57"/>
      <c r="O406" s="156"/>
      <c r="P406" s="59">
        <v>2</v>
      </c>
      <c r="Q406" s="50" t="s">
        <v>921</v>
      </c>
      <c r="R406" s="53" t="s">
        <v>924</v>
      </c>
      <c r="S406" s="53">
        <v>182997547.83019999</v>
      </c>
      <c r="T406" s="53">
        <v>0</v>
      </c>
      <c r="U406" s="53">
        <v>56325703.6664</v>
      </c>
      <c r="V406" s="53">
        <v>18200907.671999998</v>
      </c>
      <c r="W406" s="53">
        <v>7179697.5449000001</v>
      </c>
      <c r="X406" s="53">
        <v>0</v>
      </c>
      <c r="Y406" s="53">
        <f t="shared" ref="Y406:Y410" si="121">W406-X406</f>
        <v>7179697.5449000001</v>
      </c>
      <c r="Z406" s="53">
        <v>446735306.22259998</v>
      </c>
      <c r="AA406" s="58">
        <f t="shared" si="117"/>
        <v>711439162.93610001</v>
      </c>
    </row>
    <row r="407" spans="1:29" ht="24.9" customHeight="1">
      <c r="A407" s="161"/>
      <c r="B407" s="156"/>
      <c r="C407" s="49">
        <v>20</v>
      </c>
      <c r="D407" s="53" t="s">
        <v>925</v>
      </c>
      <c r="E407" s="53">
        <v>77196437.345799997</v>
      </c>
      <c r="F407" s="53">
        <f t="shared" si="111"/>
        <v>-11651464.66</v>
      </c>
      <c r="G407" s="53">
        <v>23760666.225299999</v>
      </c>
      <c r="H407" s="53">
        <v>4777268.3157000002</v>
      </c>
      <c r="I407" s="53">
        <v>3028713.1072</v>
      </c>
      <c r="J407" s="53"/>
      <c r="K407" s="53">
        <f t="shared" si="118"/>
        <v>3028713.1072</v>
      </c>
      <c r="L407" s="53">
        <v>84348982.155399993</v>
      </c>
      <c r="M407" s="58">
        <f t="shared" si="116"/>
        <v>160728649.37129998</v>
      </c>
      <c r="N407" s="57"/>
      <c r="O407" s="156"/>
      <c r="P407" s="59">
        <v>3</v>
      </c>
      <c r="Q407" s="50" t="s">
        <v>921</v>
      </c>
      <c r="R407" s="53" t="s">
        <v>926</v>
      </c>
      <c r="S407" s="53">
        <v>103077514.3565</v>
      </c>
      <c r="T407" s="53">
        <v>0</v>
      </c>
      <c r="U407" s="53">
        <v>31726728.566399999</v>
      </c>
      <c r="V407" s="53">
        <v>13384704.3698</v>
      </c>
      <c r="W407" s="53">
        <v>4044127.2877000002</v>
      </c>
      <c r="X407" s="53">
        <v>0</v>
      </c>
      <c r="Y407" s="53">
        <f t="shared" si="121"/>
        <v>4044127.2877000002</v>
      </c>
      <c r="Z407" s="53">
        <v>353994781.50220001</v>
      </c>
      <c r="AA407" s="58">
        <f t="shared" si="117"/>
        <v>506227856.0826</v>
      </c>
    </row>
    <row r="408" spans="1:29" ht="24.9" customHeight="1">
      <c r="A408" s="161"/>
      <c r="B408" s="156"/>
      <c r="C408" s="49">
        <v>21</v>
      </c>
      <c r="D408" s="53" t="s">
        <v>927</v>
      </c>
      <c r="E408" s="53">
        <v>112476006.8778</v>
      </c>
      <c r="F408" s="53">
        <f t="shared" si="111"/>
        <v>-11651464.66</v>
      </c>
      <c r="G408" s="53">
        <v>34619536.207500003</v>
      </c>
      <c r="H408" s="53">
        <v>6626500.0944999997</v>
      </c>
      <c r="I408" s="53">
        <v>4412866.2925000004</v>
      </c>
      <c r="J408" s="53"/>
      <c r="K408" s="53">
        <f t="shared" si="118"/>
        <v>4412866.2925000004</v>
      </c>
      <c r="L408" s="53">
        <v>119957679.44939999</v>
      </c>
      <c r="M408" s="58">
        <f t="shared" si="116"/>
        <v>236234454.34669998</v>
      </c>
      <c r="N408" s="57"/>
      <c r="O408" s="156"/>
      <c r="P408" s="59">
        <v>4</v>
      </c>
      <c r="Q408" s="50" t="s">
        <v>921</v>
      </c>
      <c r="R408" s="53" t="s">
        <v>928</v>
      </c>
      <c r="S408" s="53">
        <v>88338796.361900002</v>
      </c>
      <c r="T408" s="53">
        <v>0</v>
      </c>
      <c r="U408" s="53">
        <v>27190227.0011</v>
      </c>
      <c r="V408" s="53">
        <v>12778074.374500001</v>
      </c>
      <c r="W408" s="53">
        <v>3465870.7009000001</v>
      </c>
      <c r="X408" s="53">
        <v>0</v>
      </c>
      <c r="Y408" s="53">
        <f t="shared" si="121"/>
        <v>3465870.7009000001</v>
      </c>
      <c r="Z408" s="53">
        <v>342313550.34509999</v>
      </c>
      <c r="AA408" s="58">
        <f t="shared" si="117"/>
        <v>474086518.78350002</v>
      </c>
    </row>
    <row r="409" spans="1:29" ht="24.9" customHeight="1">
      <c r="A409" s="161"/>
      <c r="B409" s="156"/>
      <c r="C409" s="49">
        <v>22</v>
      </c>
      <c r="D409" s="53" t="s">
        <v>929</v>
      </c>
      <c r="E409" s="53">
        <v>74857152.498500004</v>
      </c>
      <c r="F409" s="53">
        <f t="shared" si="111"/>
        <v>-11651464.66</v>
      </c>
      <c r="G409" s="53">
        <v>23040646.385400001</v>
      </c>
      <c r="H409" s="53">
        <v>4668767.4491999997</v>
      </c>
      <c r="I409" s="53">
        <v>2936933.9665999999</v>
      </c>
      <c r="J409" s="53"/>
      <c r="K409" s="53">
        <f t="shared" si="118"/>
        <v>2936933.9665999999</v>
      </c>
      <c r="L409" s="53">
        <v>82259695.915700004</v>
      </c>
      <c r="M409" s="58">
        <f t="shared" si="116"/>
        <v>156008019.13660002</v>
      </c>
      <c r="N409" s="57"/>
      <c r="O409" s="156"/>
      <c r="P409" s="59">
        <v>5</v>
      </c>
      <c r="Q409" s="50" t="s">
        <v>921</v>
      </c>
      <c r="R409" s="53" t="s">
        <v>930</v>
      </c>
      <c r="S409" s="53">
        <v>83936877.452700004</v>
      </c>
      <c r="T409" s="53">
        <v>0</v>
      </c>
      <c r="U409" s="53">
        <v>25835339.009399999</v>
      </c>
      <c r="V409" s="53">
        <v>12250437.4824</v>
      </c>
      <c r="W409" s="53">
        <v>3293166.4939000001</v>
      </c>
      <c r="X409" s="53">
        <v>0</v>
      </c>
      <c r="Y409" s="53">
        <f t="shared" si="121"/>
        <v>3293166.4939000001</v>
      </c>
      <c r="Z409" s="53">
        <v>332153405.69190001</v>
      </c>
      <c r="AA409" s="58">
        <f t="shared" si="117"/>
        <v>457469226.13030005</v>
      </c>
    </row>
    <row r="410" spans="1:29" ht="24.9" customHeight="1">
      <c r="A410" s="161"/>
      <c r="B410" s="156"/>
      <c r="C410" s="49">
        <v>23</v>
      </c>
      <c r="D410" s="53" t="s">
        <v>931</v>
      </c>
      <c r="E410" s="53">
        <v>75546201.092899993</v>
      </c>
      <c r="F410" s="53">
        <f t="shared" si="111"/>
        <v>-11651464.66</v>
      </c>
      <c r="G410" s="53">
        <v>23252731.997499999</v>
      </c>
      <c r="H410" s="53">
        <v>4627964.9737999998</v>
      </c>
      <c r="I410" s="53">
        <v>2963967.9926999998</v>
      </c>
      <c r="J410" s="53"/>
      <c r="K410" s="53">
        <f t="shared" si="118"/>
        <v>2963967.9926999998</v>
      </c>
      <c r="L410" s="53">
        <v>81474005.872600004</v>
      </c>
      <c r="M410" s="58">
        <f t="shared" si="116"/>
        <v>155924643.26470003</v>
      </c>
      <c r="N410" s="57"/>
      <c r="O410" s="157"/>
      <c r="P410" s="59">
        <v>6</v>
      </c>
      <c r="Q410" s="50" t="s">
        <v>921</v>
      </c>
      <c r="R410" s="53" t="s">
        <v>932</v>
      </c>
      <c r="S410" s="53">
        <v>86340657.670200005</v>
      </c>
      <c r="T410" s="53">
        <v>0</v>
      </c>
      <c r="U410" s="53">
        <v>26575210.192499999</v>
      </c>
      <c r="V410" s="53">
        <v>12149719.747099999</v>
      </c>
      <c r="W410" s="53">
        <v>3387476.0359</v>
      </c>
      <c r="X410" s="53">
        <v>0</v>
      </c>
      <c r="Y410" s="53">
        <f t="shared" si="121"/>
        <v>3387476.0359</v>
      </c>
      <c r="Z410" s="53">
        <v>330213990.96329999</v>
      </c>
      <c r="AA410" s="58">
        <f t="shared" si="117"/>
        <v>458667054.60899997</v>
      </c>
    </row>
    <row r="411" spans="1:29" ht="24.9" customHeight="1">
      <c r="A411" s="161"/>
      <c r="B411" s="156"/>
      <c r="C411" s="49">
        <v>24</v>
      </c>
      <c r="D411" s="53" t="s">
        <v>933</v>
      </c>
      <c r="E411" s="53">
        <v>97463689.236100003</v>
      </c>
      <c r="F411" s="53">
        <f t="shared" si="111"/>
        <v>-11651464.66</v>
      </c>
      <c r="G411" s="53">
        <v>29998822.078400001</v>
      </c>
      <c r="H411" s="53">
        <v>5746473.4227999998</v>
      </c>
      <c r="I411" s="53">
        <v>3823875.3394999998</v>
      </c>
      <c r="J411" s="53"/>
      <c r="K411" s="53">
        <f t="shared" si="118"/>
        <v>3823875.3394999998</v>
      </c>
      <c r="L411" s="53">
        <v>103011938.1296</v>
      </c>
      <c r="M411" s="58">
        <f t="shared" si="116"/>
        <v>202218386.8075</v>
      </c>
      <c r="N411" s="57"/>
      <c r="O411" s="49"/>
      <c r="P411" s="163" t="s">
        <v>934</v>
      </c>
      <c r="Q411" s="164"/>
      <c r="R411" s="67"/>
      <c r="S411" s="67">
        <f>S405+S406+S407+S408+S409+S410</f>
        <v>616377455.29349995</v>
      </c>
      <c r="T411" s="67">
        <f t="shared" ref="T411:Z411" si="122">T405+T406+T407+T408+T409+T410</f>
        <v>0</v>
      </c>
      <c r="U411" s="67">
        <f t="shared" si="122"/>
        <v>189717809.36520001</v>
      </c>
      <c r="V411" s="67">
        <f t="shared" si="122"/>
        <v>80674277.970299989</v>
      </c>
      <c r="W411" s="67">
        <f t="shared" si="122"/>
        <v>24182857.939900003</v>
      </c>
      <c r="X411" s="67">
        <f t="shared" si="122"/>
        <v>0</v>
      </c>
      <c r="Y411" s="67">
        <f t="shared" si="122"/>
        <v>24182857.939900003</v>
      </c>
      <c r="Z411" s="67">
        <f t="shared" si="122"/>
        <v>2131017359.8027999</v>
      </c>
      <c r="AA411" s="60">
        <f t="shared" si="117"/>
        <v>3041969760.3716998</v>
      </c>
    </row>
    <row r="412" spans="1:29" ht="24.9" customHeight="1">
      <c r="A412" s="161"/>
      <c r="B412" s="156"/>
      <c r="C412" s="49">
        <v>25</v>
      </c>
      <c r="D412" s="53" t="s">
        <v>935</v>
      </c>
      <c r="E412" s="53">
        <v>99586279.1329</v>
      </c>
      <c r="F412" s="53">
        <f t="shared" si="111"/>
        <v>-11651464.66</v>
      </c>
      <c r="G412" s="53">
        <v>30652144.327599999</v>
      </c>
      <c r="H412" s="53">
        <v>6018996.5716000004</v>
      </c>
      <c r="I412" s="53">
        <v>3907152.7037999998</v>
      </c>
      <c r="J412" s="53"/>
      <c r="K412" s="53">
        <f t="shared" si="118"/>
        <v>3907152.7037999998</v>
      </c>
      <c r="L412" s="53">
        <v>108259627.6962</v>
      </c>
      <c r="M412" s="58">
        <f t="shared" si="116"/>
        <v>210027744.14829999</v>
      </c>
      <c r="N412" s="57"/>
      <c r="O412" s="162" t="s">
        <v>936</v>
      </c>
      <c r="P412" s="163"/>
      <c r="Q412" s="164"/>
      <c r="R412" s="68"/>
      <c r="S412" s="68">
        <v>67837391279.150002</v>
      </c>
      <c r="T412" s="68">
        <f>-1407470508.47</f>
        <v>-1407470508.47</v>
      </c>
      <c r="U412" s="68">
        <v>20880000000</v>
      </c>
      <c r="V412" s="68">
        <v>4075691862.4299998</v>
      </c>
      <c r="W412" s="68">
        <v>2661521738.3699999</v>
      </c>
      <c r="X412" s="68">
        <v>520061985.94</v>
      </c>
      <c r="Y412" s="68">
        <v>2141459752.4400001</v>
      </c>
      <c r="Z412" s="68">
        <v>78481280418.779999</v>
      </c>
      <c r="AA412" s="60">
        <f t="shared" si="117"/>
        <v>172008352804.32999</v>
      </c>
    </row>
    <row r="413" spans="1:29">
      <c r="A413" s="49"/>
      <c r="B413" s="50"/>
      <c r="C413" s="63"/>
      <c r="D413" s="64"/>
      <c r="E413" s="54">
        <f>E388+E389+E390+E391+E392+E393+E394+E395+E396+E397+E398+E399+E400+E401+E402+E403+E404+E405+E406+E407+E408+E409+E410+E411+E412</f>
        <v>2226072396.8965001</v>
      </c>
      <c r="F413" s="54">
        <f t="shared" ref="F413:M413" si="123">F388+F389+F390+F391+F392+F393+F394+F395+F396+F397+F398+F399+F400+F401+F402+F403+F404+F405+F406+F407+F408+F409+F410+F411+F412</f>
        <v>-291286616.5</v>
      </c>
      <c r="G413" s="54">
        <f t="shared" si="123"/>
        <v>685173630.21739984</v>
      </c>
      <c r="H413" s="54">
        <f t="shared" si="123"/>
        <v>133807701.44740005</v>
      </c>
      <c r="I413" s="54">
        <f t="shared" si="123"/>
        <v>87337380.8134</v>
      </c>
      <c r="J413" s="54">
        <f t="shared" si="123"/>
        <v>0</v>
      </c>
      <c r="K413" s="54">
        <f t="shared" si="123"/>
        <v>87337380.8134</v>
      </c>
      <c r="L413" s="54">
        <f t="shared" si="123"/>
        <v>2385547831.8943005</v>
      </c>
      <c r="M413" s="54">
        <f t="shared" si="123"/>
        <v>4628816075.3649998</v>
      </c>
      <c r="N413" s="66">
        <v>0</v>
      </c>
      <c r="P413" s="162" t="s">
        <v>937</v>
      </c>
      <c r="Q413" s="163"/>
      <c r="R413" s="164"/>
      <c r="S413" s="69">
        <f>E24+E46+E78+E100+E121+E130+E154+E182+E201+E227+E241+E260+E277+E295+E307+E335+E363+E387+S26+S61+S83+S105+S122+S143+S157+S183+S204+S223+S254+S288+S306+S330+S354+S371+S389+S404+S411</f>
        <v>67837391279.155403</v>
      </c>
      <c r="T413" s="69">
        <f t="shared" ref="T413:AA413" si="124">F24+F46+F78+F100+F121+F130+F154+F182+F201+F227+F241+F260+F277+F295+F307+F335+F363+F387+T26+T61+T83+T105+T122+T143+T157+T183+T204+T223+T254+T288+T306+T330+T354+T371+T389+T404+T411</f>
        <v>-1407470508.4694998</v>
      </c>
      <c r="U413" s="69">
        <f t="shared" si="124"/>
        <v>20880000000.002705</v>
      </c>
      <c r="V413" s="69">
        <f t="shared" si="124"/>
        <v>4075691862.4330997</v>
      </c>
      <c r="W413" s="69">
        <f t="shared" si="124"/>
        <v>2661521738.3695993</v>
      </c>
      <c r="X413" s="69">
        <f t="shared" si="124"/>
        <v>520061985.93514991</v>
      </c>
      <c r="Y413" s="69">
        <f t="shared" si="124"/>
        <v>2141459752.4344499</v>
      </c>
      <c r="Z413" s="69">
        <f t="shared" si="124"/>
        <v>78481280418.77449</v>
      </c>
      <c r="AA413" s="69">
        <f t="shared" si="124"/>
        <v>172008352804.33063</v>
      </c>
      <c r="AC413" s="70"/>
    </row>
    <row r="415" spans="1:29">
      <c r="AA415" s="70"/>
    </row>
  </sheetData>
  <mergeCells count="102"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O372:O388"/>
    <mergeCell ref="O390:O403"/>
    <mergeCell ref="O405:O410"/>
    <mergeCell ref="Q7:Q25"/>
    <mergeCell ref="Q27:Q60"/>
    <mergeCell ref="Q62:Q82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workbookViewId="0">
      <selection activeCell="A3" sqref="A3:K3"/>
    </sheetView>
  </sheetViews>
  <sheetFormatPr defaultColWidth="8.88671875" defaultRowHeight="18"/>
  <cols>
    <col min="1" max="1" width="8.88671875" style="25"/>
    <col min="2" max="2" width="17.6640625" style="25" customWidth="1"/>
    <col min="3" max="3" width="24.5546875" style="25" customWidth="1"/>
    <col min="4" max="4" width="26" style="25" customWidth="1"/>
    <col min="5" max="5" width="25.44140625" style="25" customWidth="1"/>
    <col min="6" max="6" width="24.44140625" style="25" customWidth="1"/>
    <col min="7" max="7" width="24.88671875" style="25" customWidth="1"/>
    <col min="8" max="8" width="20.5546875" style="25" customWidth="1"/>
    <col min="9" max="9" width="23.44140625" style="25" customWidth="1"/>
    <col min="10" max="10" width="26.44140625" style="25" customWidth="1"/>
    <col min="11" max="11" width="27.88671875" style="25" customWidth="1"/>
    <col min="12" max="16384" width="8.88671875" style="25"/>
  </cols>
  <sheetData>
    <row r="1" spans="1:11">
      <c r="A1" s="168" t="s">
        <v>17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68" t="s">
        <v>62</v>
      </c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>
      <c r="A3" s="152" t="s">
        <v>938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1" ht="47.4">
      <c r="A4" s="33" t="s">
        <v>21</v>
      </c>
      <c r="B4" s="33" t="s">
        <v>135</v>
      </c>
      <c r="C4" s="34" t="s">
        <v>47</v>
      </c>
      <c r="D4" s="35" t="s">
        <v>130</v>
      </c>
      <c r="E4" s="34" t="s">
        <v>24</v>
      </c>
      <c r="F4" s="36" t="s">
        <v>25</v>
      </c>
      <c r="G4" s="37" t="s">
        <v>939</v>
      </c>
      <c r="H4" s="36" t="s">
        <v>940</v>
      </c>
      <c r="I4" s="36" t="s">
        <v>941</v>
      </c>
      <c r="J4" s="37" t="s">
        <v>26</v>
      </c>
      <c r="K4" s="11" t="s">
        <v>942</v>
      </c>
    </row>
    <row r="5" spans="1:11">
      <c r="A5" s="33"/>
      <c r="B5" s="33"/>
      <c r="C5" s="131" t="s">
        <v>28</v>
      </c>
      <c r="D5" s="131" t="s">
        <v>28</v>
      </c>
      <c r="E5" s="131" t="s">
        <v>28</v>
      </c>
      <c r="F5" s="131" t="s">
        <v>28</v>
      </c>
      <c r="G5" s="131" t="s">
        <v>28</v>
      </c>
      <c r="H5" s="131" t="s">
        <v>28</v>
      </c>
      <c r="I5" s="131" t="s">
        <v>28</v>
      </c>
      <c r="J5" s="131" t="s">
        <v>28</v>
      </c>
      <c r="K5" s="131" t="s">
        <v>28</v>
      </c>
    </row>
    <row r="6" spans="1:11">
      <c r="A6" s="38">
        <v>1</v>
      </c>
      <c r="B6" s="39" t="s">
        <v>87</v>
      </c>
      <c r="C6" s="40">
        <v>1408044366.1428199</v>
      </c>
      <c r="D6" s="40">
        <v>0</v>
      </c>
      <c r="E6" s="40">
        <v>433388811.25470001</v>
      </c>
      <c r="F6" s="40">
        <v>88174027.165399998</v>
      </c>
      <c r="G6" s="40">
        <v>55242995.321800001</v>
      </c>
      <c r="H6" s="41">
        <f>G6/2</f>
        <v>27621497.6609</v>
      </c>
      <c r="I6" s="41">
        <f>G6-H6</f>
        <v>27621497.6609</v>
      </c>
      <c r="J6" s="40">
        <v>1356117339.5689001</v>
      </c>
      <c r="K6" s="43">
        <f>C6+D6+E6+F6+I6+J6</f>
        <v>3313346041.7927198</v>
      </c>
    </row>
    <row r="7" spans="1:11">
      <c r="A7" s="38">
        <v>2</v>
      </c>
      <c r="B7" s="39" t="s">
        <v>88</v>
      </c>
      <c r="C7" s="40">
        <v>1776045880.59641</v>
      </c>
      <c r="D7" s="40">
        <f>-29166666.6901</f>
        <v>-29166666.690099999</v>
      </c>
      <c r="E7" s="40">
        <v>546657783.96819997</v>
      </c>
      <c r="F7" s="40">
        <v>91820384.083100006</v>
      </c>
      <c r="G7" s="40">
        <v>69681109.937099993</v>
      </c>
      <c r="H7" s="41">
        <v>0</v>
      </c>
      <c r="I7" s="41">
        <f t="shared" ref="I7:I42" si="0">G7-H7</f>
        <v>69681109.937099993</v>
      </c>
      <c r="J7" s="40">
        <v>1684330180.0658</v>
      </c>
      <c r="K7" s="43">
        <f t="shared" ref="K7:K42" si="1">C7+D7+E7+F7+I7+J7</f>
        <v>4139368671.9605093</v>
      </c>
    </row>
    <row r="8" spans="1:11">
      <c r="A8" s="38">
        <v>3</v>
      </c>
      <c r="B8" s="39" t="s">
        <v>89</v>
      </c>
      <c r="C8" s="40">
        <v>2365588747.6093202</v>
      </c>
      <c r="D8" s="40">
        <v>0</v>
      </c>
      <c r="E8" s="40">
        <v>728116045.12960005</v>
      </c>
      <c r="F8" s="40">
        <v>126167582.9456</v>
      </c>
      <c r="G8" s="40">
        <v>92811143.782000005</v>
      </c>
      <c r="H8" s="41">
        <f>G8/2</f>
        <v>46405571.891000003</v>
      </c>
      <c r="I8" s="41">
        <f t="shared" si="0"/>
        <v>46405571.891000003</v>
      </c>
      <c r="J8" s="40">
        <v>2351628724.7075</v>
      </c>
      <c r="K8" s="43">
        <f t="shared" si="1"/>
        <v>5617906672.28302</v>
      </c>
    </row>
    <row r="9" spans="1:11">
      <c r="A9" s="38">
        <v>4</v>
      </c>
      <c r="B9" s="39" t="s">
        <v>90</v>
      </c>
      <c r="C9" s="40">
        <v>1785643820.8306799</v>
      </c>
      <c r="D9" s="40">
        <v>0</v>
      </c>
      <c r="E9" s="40">
        <v>549611980.58930004</v>
      </c>
      <c r="F9" s="40">
        <v>128234430.6188</v>
      </c>
      <c r="G9" s="40">
        <v>70057674.042300001</v>
      </c>
      <c r="H9" s="41">
        <v>0</v>
      </c>
      <c r="I9" s="41">
        <f t="shared" si="0"/>
        <v>70057674.042300001</v>
      </c>
      <c r="J9" s="40">
        <v>1867436532.1626</v>
      </c>
      <c r="K9" s="43">
        <f t="shared" si="1"/>
        <v>4400984438.243681</v>
      </c>
    </row>
    <row r="10" spans="1:11">
      <c r="A10" s="38">
        <v>5</v>
      </c>
      <c r="B10" s="39" t="s">
        <v>91</v>
      </c>
      <c r="C10" s="40">
        <v>2027059093.2890301</v>
      </c>
      <c r="D10" s="40">
        <v>0</v>
      </c>
      <c r="E10" s="40">
        <v>623918359.32640004</v>
      </c>
      <c r="F10" s="40">
        <v>101144295.8989</v>
      </c>
      <c r="G10" s="40">
        <v>79529323.578400001</v>
      </c>
      <c r="H10" s="41">
        <v>0</v>
      </c>
      <c r="I10" s="41">
        <f t="shared" si="0"/>
        <v>79529323.578400001</v>
      </c>
      <c r="J10" s="40">
        <v>1820730727.5315001</v>
      </c>
      <c r="K10" s="43">
        <f t="shared" si="1"/>
        <v>4652381799.6242304</v>
      </c>
    </row>
    <row r="11" spans="1:11">
      <c r="A11" s="38">
        <v>6</v>
      </c>
      <c r="B11" s="39" t="s">
        <v>92</v>
      </c>
      <c r="C11" s="40">
        <v>825087248.08757305</v>
      </c>
      <c r="D11" s="40">
        <v>0</v>
      </c>
      <c r="E11" s="40">
        <v>253957609.73730001</v>
      </c>
      <c r="F11" s="40">
        <v>41683935.458800003</v>
      </c>
      <c r="G11" s="40">
        <v>32371345.7348</v>
      </c>
      <c r="H11" s="41">
        <f>G11/2</f>
        <v>16185672.8674</v>
      </c>
      <c r="I11" s="41">
        <f t="shared" si="0"/>
        <v>16185672.8674</v>
      </c>
      <c r="J11" s="40">
        <v>747326930.71099997</v>
      </c>
      <c r="K11" s="43">
        <f t="shared" si="1"/>
        <v>1884241396.8620729</v>
      </c>
    </row>
    <row r="12" spans="1:11">
      <c r="A12" s="38">
        <v>7</v>
      </c>
      <c r="B12" s="39" t="s">
        <v>93</v>
      </c>
      <c r="C12" s="40">
        <v>2205754018.86971</v>
      </c>
      <c r="D12" s="40">
        <f>-139538498.5199</f>
        <v>-139538498.51989999</v>
      </c>
      <c r="E12" s="40">
        <v>678919738.00189996</v>
      </c>
      <c r="F12" s="40">
        <v>106368553.84810001</v>
      </c>
      <c r="G12" s="40">
        <v>86540212.706300005</v>
      </c>
      <c r="H12" s="41">
        <f>G12/2</f>
        <v>43270106.353150003</v>
      </c>
      <c r="I12" s="41">
        <f t="shared" si="0"/>
        <v>43270106.353150003</v>
      </c>
      <c r="J12" s="40">
        <v>1932157852.3557999</v>
      </c>
      <c r="K12" s="43">
        <f t="shared" si="1"/>
        <v>4826931770.9087601</v>
      </c>
    </row>
    <row r="13" spans="1:11">
      <c r="A13" s="38">
        <v>8</v>
      </c>
      <c r="B13" s="39" t="s">
        <v>94</v>
      </c>
      <c r="C13" s="40">
        <v>2394787852.7311602</v>
      </c>
      <c r="D13" s="40">
        <v>0</v>
      </c>
      <c r="E13" s="40">
        <v>737103379.45089996</v>
      </c>
      <c r="F13" s="40">
        <v>117111459.2385</v>
      </c>
      <c r="G13" s="40">
        <v>93956736.965499997</v>
      </c>
      <c r="H13" s="41">
        <v>0</v>
      </c>
      <c r="I13" s="41">
        <f t="shared" si="0"/>
        <v>93956736.965499997</v>
      </c>
      <c r="J13" s="40">
        <v>2427658357.6630998</v>
      </c>
      <c r="K13" s="43">
        <f t="shared" si="1"/>
        <v>5770617786.04916</v>
      </c>
    </row>
    <row r="14" spans="1:11">
      <c r="A14" s="38">
        <v>9</v>
      </c>
      <c r="B14" s="39" t="s">
        <v>95</v>
      </c>
      <c r="C14" s="40">
        <v>1543844302.64291</v>
      </c>
      <c r="D14" s="40">
        <f>-38551266.1799</f>
        <v>-38551266.179899998</v>
      </c>
      <c r="E14" s="40">
        <v>475187332.99360001</v>
      </c>
      <c r="F14" s="40">
        <v>82299011.8248</v>
      </c>
      <c r="G14" s="40">
        <v>60570949.068899997</v>
      </c>
      <c r="H14" s="41">
        <f>G14/2</f>
        <v>30285474.534449998</v>
      </c>
      <c r="I14" s="41">
        <f t="shared" si="0"/>
        <v>30285474.534449998</v>
      </c>
      <c r="J14" s="40">
        <v>1423387546.4735999</v>
      </c>
      <c r="K14" s="43">
        <f t="shared" si="1"/>
        <v>3516452402.2894602</v>
      </c>
    </row>
    <row r="15" spans="1:11">
      <c r="A15" s="38">
        <v>10</v>
      </c>
      <c r="B15" s="39" t="s">
        <v>96</v>
      </c>
      <c r="C15" s="40">
        <v>1978215052.65117</v>
      </c>
      <c r="D15" s="40">
        <v>0</v>
      </c>
      <c r="E15" s="40">
        <v>608884414.92939997</v>
      </c>
      <c r="F15" s="40">
        <v>141656005.0713</v>
      </c>
      <c r="G15" s="40">
        <v>77612984.027799994</v>
      </c>
      <c r="H15" s="41">
        <f>G15/2</f>
        <v>38806492.013899997</v>
      </c>
      <c r="I15" s="41">
        <f t="shared" si="0"/>
        <v>38806492.013899997</v>
      </c>
      <c r="J15" s="40">
        <v>2007586752.2918</v>
      </c>
      <c r="K15" s="43">
        <f t="shared" si="1"/>
        <v>4775148716.9575701</v>
      </c>
    </row>
    <row r="16" spans="1:11">
      <c r="A16" s="38">
        <v>11</v>
      </c>
      <c r="B16" s="39" t="s">
        <v>97</v>
      </c>
      <c r="C16" s="40">
        <v>1142036518.3987401</v>
      </c>
      <c r="D16" s="40">
        <f>-42524606.6493</f>
        <v>-42524606.649300002</v>
      </c>
      <c r="E16" s="40">
        <v>351512964.3775</v>
      </c>
      <c r="F16" s="40">
        <v>58618313.694899999</v>
      </c>
      <c r="G16" s="40">
        <v>44806484.483099997</v>
      </c>
      <c r="H16" s="41">
        <v>0</v>
      </c>
      <c r="I16" s="41">
        <f t="shared" si="0"/>
        <v>44806484.483099997</v>
      </c>
      <c r="J16" s="40">
        <v>1154603968.9883001</v>
      </c>
      <c r="K16" s="43">
        <f t="shared" si="1"/>
        <v>2709053643.2932401</v>
      </c>
    </row>
    <row r="17" spans="1:11">
      <c r="A17" s="38">
        <v>12</v>
      </c>
      <c r="B17" s="39" t="s">
        <v>98</v>
      </c>
      <c r="C17" s="40">
        <v>1513602268.27</v>
      </c>
      <c r="D17" s="40">
        <v>0</v>
      </c>
      <c r="E17" s="40">
        <v>465878990.4145</v>
      </c>
      <c r="F17" s="40">
        <v>108271110.8934</v>
      </c>
      <c r="G17" s="40">
        <v>59384437.760499999</v>
      </c>
      <c r="H17" s="41">
        <f>G17/2</f>
        <v>29692218.880249999</v>
      </c>
      <c r="I17" s="41">
        <f t="shared" si="0"/>
        <v>29692218.880249999</v>
      </c>
      <c r="J17" s="40">
        <v>1690868487.8468001</v>
      </c>
      <c r="K17" s="43">
        <f t="shared" si="1"/>
        <v>3808313076.3049498</v>
      </c>
    </row>
    <row r="18" spans="1:11">
      <c r="A18" s="38">
        <v>13</v>
      </c>
      <c r="B18" s="39" t="s">
        <v>99</v>
      </c>
      <c r="C18" s="40">
        <v>1201855090.8080599</v>
      </c>
      <c r="D18" s="40">
        <v>0</v>
      </c>
      <c r="E18" s="40">
        <v>369924813.18779999</v>
      </c>
      <c r="F18" s="40">
        <v>71213918.259000003</v>
      </c>
      <c r="G18" s="40">
        <v>47153397.1197</v>
      </c>
      <c r="H18" s="41">
        <v>0</v>
      </c>
      <c r="I18" s="41">
        <f t="shared" si="0"/>
        <v>47153397.1197</v>
      </c>
      <c r="J18" s="40">
        <v>1250047752.8678999</v>
      </c>
      <c r="K18" s="43">
        <f t="shared" si="1"/>
        <v>2940194972.2424598</v>
      </c>
    </row>
    <row r="19" spans="1:11">
      <c r="A19" s="38">
        <v>14</v>
      </c>
      <c r="B19" s="39" t="s">
        <v>100</v>
      </c>
      <c r="C19" s="40">
        <v>1537842407.29058</v>
      </c>
      <c r="D19" s="40">
        <v>0</v>
      </c>
      <c r="E19" s="40">
        <v>473339980.4853</v>
      </c>
      <c r="F19" s="40">
        <v>93310003.942100003</v>
      </c>
      <c r="G19" s="40">
        <v>60335471.6329</v>
      </c>
      <c r="H19" s="41">
        <v>0</v>
      </c>
      <c r="I19" s="41">
        <f t="shared" si="0"/>
        <v>60335471.6329</v>
      </c>
      <c r="J19" s="40">
        <v>1470476507.1821001</v>
      </c>
      <c r="K19" s="43">
        <f t="shared" si="1"/>
        <v>3635304370.53298</v>
      </c>
    </row>
    <row r="20" spans="1:11">
      <c r="A20" s="38">
        <v>15</v>
      </c>
      <c r="B20" s="39" t="s">
        <v>101</v>
      </c>
      <c r="C20" s="40">
        <v>1053730691.54544</v>
      </c>
      <c r="D20" s="40">
        <f>-53983557.4298</f>
        <v>-53983557.429799996</v>
      </c>
      <c r="E20" s="40">
        <v>324332885.22140002</v>
      </c>
      <c r="F20" s="40">
        <v>54996677.003399998</v>
      </c>
      <c r="G20" s="40">
        <v>41341907.303000003</v>
      </c>
      <c r="H20" s="41">
        <v>0</v>
      </c>
      <c r="I20" s="41">
        <f t="shared" si="0"/>
        <v>41341907.303000003</v>
      </c>
      <c r="J20" s="40">
        <v>983726087.92050004</v>
      </c>
      <c r="K20" s="43">
        <f t="shared" si="1"/>
        <v>2404144691.56394</v>
      </c>
    </row>
    <row r="21" spans="1:11">
      <c r="A21" s="38">
        <v>16</v>
      </c>
      <c r="B21" s="39" t="s">
        <v>102</v>
      </c>
      <c r="C21" s="40">
        <v>2061050915.95631</v>
      </c>
      <c r="D21" s="40">
        <v>0</v>
      </c>
      <c r="E21" s="40">
        <v>634380867.44929898</v>
      </c>
      <c r="F21" s="40">
        <v>124124780.5668</v>
      </c>
      <c r="G21" s="40">
        <v>80862953.502200007</v>
      </c>
      <c r="H21" s="41">
        <f>G21/2</f>
        <v>40431476.751100004</v>
      </c>
      <c r="I21" s="41">
        <f t="shared" si="0"/>
        <v>40431476.751100004</v>
      </c>
      <c r="J21" s="40">
        <v>2048806229.1849</v>
      </c>
      <c r="K21" s="43">
        <f t="shared" si="1"/>
        <v>4908794269.9084091</v>
      </c>
    </row>
    <row r="22" spans="1:11">
      <c r="A22" s="38">
        <v>17</v>
      </c>
      <c r="B22" s="39" t="s">
        <v>103</v>
      </c>
      <c r="C22" s="40">
        <v>2165328041.71767</v>
      </c>
      <c r="D22" s="40">
        <v>0</v>
      </c>
      <c r="E22" s="40">
        <v>666476830.23399997</v>
      </c>
      <c r="F22" s="40">
        <v>113515768.6037</v>
      </c>
      <c r="G22" s="40">
        <v>84954146.158800006</v>
      </c>
      <c r="H22" s="41">
        <v>0</v>
      </c>
      <c r="I22" s="41">
        <f t="shared" si="0"/>
        <v>84954146.158800006</v>
      </c>
      <c r="J22" s="40">
        <v>2170810131.3895001</v>
      </c>
      <c r="K22" s="43">
        <f t="shared" si="1"/>
        <v>5201084918.1036701</v>
      </c>
    </row>
    <row r="23" spans="1:11">
      <c r="A23" s="38">
        <v>18</v>
      </c>
      <c r="B23" s="39" t="s">
        <v>104</v>
      </c>
      <c r="C23" s="40">
        <v>2435116417.9033999</v>
      </c>
      <c r="D23" s="40">
        <v>0</v>
      </c>
      <c r="E23" s="40">
        <v>749516304.31369996</v>
      </c>
      <c r="F23" s="40">
        <v>138076813.64680001</v>
      </c>
      <c r="G23" s="40">
        <v>95538981.666299999</v>
      </c>
      <c r="H23" s="41">
        <v>0</v>
      </c>
      <c r="I23" s="41">
        <f t="shared" si="0"/>
        <v>95538981.666299999</v>
      </c>
      <c r="J23" s="40">
        <v>2259818617.8677001</v>
      </c>
      <c r="K23" s="43">
        <f t="shared" si="1"/>
        <v>5678067135.3978996</v>
      </c>
    </row>
    <row r="24" spans="1:11">
      <c r="A24" s="38">
        <v>19</v>
      </c>
      <c r="B24" s="39" t="s">
        <v>105</v>
      </c>
      <c r="C24" s="40">
        <v>3876914040.7304902</v>
      </c>
      <c r="D24" s="40">
        <f>-512664445.0403</f>
        <v>-512664445.04030001</v>
      </c>
      <c r="E24" s="40">
        <v>1193294194.3088</v>
      </c>
      <c r="F24" s="40">
        <v>233044737.134</v>
      </c>
      <c r="G24" s="40">
        <v>152106247.0512</v>
      </c>
      <c r="H24" s="41">
        <v>0</v>
      </c>
      <c r="I24" s="41">
        <f t="shared" si="0"/>
        <v>152106247.0512</v>
      </c>
      <c r="J24" s="40">
        <v>4151255853.9506001</v>
      </c>
      <c r="K24" s="43">
        <f t="shared" si="1"/>
        <v>9093950628.1347904</v>
      </c>
    </row>
    <row r="25" spans="1:11">
      <c r="A25" s="38">
        <v>20</v>
      </c>
      <c r="B25" s="39" t="s">
        <v>106</v>
      </c>
      <c r="C25" s="40">
        <v>2951560649.8350501</v>
      </c>
      <c r="D25" s="40">
        <v>0</v>
      </c>
      <c r="E25" s="40">
        <v>908475181.70280004</v>
      </c>
      <c r="F25" s="40">
        <v>150281922.26390001</v>
      </c>
      <c r="G25" s="40">
        <v>115801074.94589999</v>
      </c>
      <c r="H25" s="41">
        <v>0</v>
      </c>
      <c r="I25" s="41">
        <f t="shared" si="0"/>
        <v>115801074.94589999</v>
      </c>
      <c r="J25" s="40">
        <v>2825192556.9320002</v>
      </c>
      <c r="K25" s="43">
        <f t="shared" si="1"/>
        <v>6951311385.6796503</v>
      </c>
    </row>
    <row r="26" spans="1:11">
      <c r="A26" s="38">
        <v>21</v>
      </c>
      <c r="B26" s="39" t="s">
        <v>107</v>
      </c>
      <c r="C26" s="40">
        <v>1862751588.01563</v>
      </c>
      <c r="D26" s="40">
        <v>0</v>
      </c>
      <c r="E26" s="40">
        <v>573345354.59539998</v>
      </c>
      <c r="F26" s="40">
        <v>89728328.646500006</v>
      </c>
      <c r="G26" s="40">
        <v>73082908.277999997</v>
      </c>
      <c r="H26" s="41">
        <f>G26/2</f>
        <v>36541454.138999999</v>
      </c>
      <c r="I26" s="41">
        <f t="shared" si="0"/>
        <v>36541454.138999999</v>
      </c>
      <c r="J26" s="40">
        <v>1627806173.4721999</v>
      </c>
      <c r="K26" s="43">
        <f t="shared" si="1"/>
        <v>4190172898.8687301</v>
      </c>
    </row>
    <row r="27" spans="1:11">
      <c r="A27" s="38">
        <v>22</v>
      </c>
      <c r="B27" s="39" t="s">
        <v>108</v>
      </c>
      <c r="C27" s="40">
        <v>1925290210.00175</v>
      </c>
      <c r="D27" s="40">
        <f>-187142998.7699</f>
        <v>-187142998.76989999</v>
      </c>
      <c r="E27" s="40">
        <v>592594420.66999996</v>
      </c>
      <c r="F27" s="40">
        <v>93436436.417300001</v>
      </c>
      <c r="G27" s="40">
        <v>75536538.920000002</v>
      </c>
      <c r="H27" s="41">
        <f>G27/2</f>
        <v>37768269.460000001</v>
      </c>
      <c r="I27" s="41">
        <f t="shared" si="0"/>
        <v>37768269.460000001</v>
      </c>
      <c r="J27" s="40">
        <v>1743035155.3879001</v>
      </c>
      <c r="K27" s="43">
        <f t="shared" si="1"/>
        <v>4204981493.1670504</v>
      </c>
    </row>
    <row r="28" spans="1:11">
      <c r="A28" s="38">
        <v>23</v>
      </c>
      <c r="B28" s="39" t="s">
        <v>109</v>
      </c>
      <c r="C28" s="40">
        <v>1362344487.9453399</v>
      </c>
      <c r="D28" s="40">
        <v>0</v>
      </c>
      <c r="E28" s="40">
        <v>419322623.87910002</v>
      </c>
      <c r="F28" s="40">
        <v>77042117.961999997</v>
      </c>
      <c r="G28" s="40">
        <v>53450013.354999997</v>
      </c>
      <c r="H28" s="41">
        <f>G28/2</f>
        <v>26725006.677499998</v>
      </c>
      <c r="I28" s="41">
        <f t="shared" si="0"/>
        <v>26725006.677499998</v>
      </c>
      <c r="J28" s="40">
        <v>1331676597.3563001</v>
      </c>
      <c r="K28" s="43">
        <f t="shared" si="1"/>
        <v>3217110833.82024</v>
      </c>
    </row>
    <row r="29" spans="1:11">
      <c r="A29" s="38">
        <v>24</v>
      </c>
      <c r="B29" s="39" t="s">
        <v>110</v>
      </c>
      <c r="C29" s="40">
        <v>2320748642.1163101</v>
      </c>
      <c r="D29" s="40">
        <v>0</v>
      </c>
      <c r="E29" s="40">
        <v>714314491.36950004</v>
      </c>
      <c r="F29" s="40">
        <v>343322466.75989997</v>
      </c>
      <c r="G29" s="40">
        <v>91051894.004299998</v>
      </c>
      <c r="H29" s="41">
        <v>0</v>
      </c>
      <c r="I29" s="41">
        <f t="shared" si="0"/>
        <v>91051894.004299998</v>
      </c>
      <c r="J29" s="40">
        <v>9389855980.9454002</v>
      </c>
      <c r="K29" s="43">
        <f t="shared" si="1"/>
        <v>12859293475.195412</v>
      </c>
    </row>
    <row r="30" spans="1:11">
      <c r="A30" s="38">
        <v>25</v>
      </c>
      <c r="B30" s="39" t="s">
        <v>111</v>
      </c>
      <c r="C30" s="40">
        <v>1215446089.27806</v>
      </c>
      <c r="D30" s="40">
        <f>-39238127.2401</f>
        <v>-39238127.240099996</v>
      </c>
      <c r="E30" s="40">
        <v>374108052.58850002</v>
      </c>
      <c r="F30" s="40">
        <v>60041458.727899998</v>
      </c>
      <c r="G30" s="40">
        <v>47686624.255900003</v>
      </c>
      <c r="H30" s="41">
        <v>0</v>
      </c>
      <c r="I30" s="41">
        <f t="shared" si="0"/>
        <v>47686624.255900003</v>
      </c>
      <c r="J30" s="40">
        <v>1002399343.9213001</v>
      </c>
      <c r="K30" s="43">
        <f t="shared" si="1"/>
        <v>2660443441.5315599</v>
      </c>
    </row>
    <row r="31" spans="1:11">
      <c r="A31" s="38">
        <v>26</v>
      </c>
      <c r="B31" s="39" t="s">
        <v>112</v>
      </c>
      <c r="C31" s="40">
        <v>2249696955.2264099</v>
      </c>
      <c r="D31" s="40">
        <v>0</v>
      </c>
      <c r="E31" s="40">
        <v>692445147.71860003</v>
      </c>
      <c r="F31" s="40">
        <v>113802254.4419</v>
      </c>
      <c r="G31" s="40">
        <v>88264263.088300005</v>
      </c>
      <c r="H31" s="41">
        <f>G31/2</f>
        <v>44132131.544150002</v>
      </c>
      <c r="I31" s="41">
        <f t="shared" si="0"/>
        <v>44132131.544150002</v>
      </c>
      <c r="J31" s="40">
        <v>1978699313.0037999</v>
      </c>
      <c r="K31" s="43">
        <f t="shared" si="1"/>
        <v>5078775801.9348602</v>
      </c>
    </row>
    <row r="32" spans="1:11">
      <c r="A32" s="38">
        <v>27</v>
      </c>
      <c r="B32" s="39" t="s">
        <v>113</v>
      </c>
      <c r="C32" s="40">
        <v>1604925673.7734001</v>
      </c>
      <c r="D32" s="40">
        <f>-115776950.4001</f>
        <v>-115776950.40009999</v>
      </c>
      <c r="E32" s="40">
        <v>493987864.75260001</v>
      </c>
      <c r="F32" s="40">
        <v>120488633.1337</v>
      </c>
      <c r="G32" s="40">
        <v>62967406.156000003</v>
      </c>
      <c r="H32" s="41">
        <v>0</v>
      </c>
      <c r="I32" s="41">
        <f t="shared" si="0"/>
        <v>62967406.156000003</v>
      </c>
      <c r="J32" s="40">
        <v>1719358782.1289001</v>
      </c>
      <c r="K32" s="43">
        <f t="shared" si="1"/>
        <v>3885951409.5444999</v>
      </c>
    </row>
    <row r="33" spans="1:11">
      <c r="A33" s="38">
        <v>28</v>
      </c>
      <c r="B33" s="39" t="s">
        <v>114</v>
      </c>
      <c r="C33" s="40">
        <v>1532805537.1250501</v>
      </c>
      <c r="D33" s="40">
        <f>-47177126.82</f>
        <v>-47177126.82</v>
      </c>
      <c r="E33" s="40">
        <v>471789657.76359999</v>
      </c>
      <c r="F33" s="40">
        <v>92968987.795100003</v>
      </c>
      <c r="G33" s="40">
        <v>60137855.846799999</v>
      </c>
      <c r="H33" s="41">
        <f>G33/2</f>
        <v>30068927.9234</v>
      </c>
      <c r="I33" s="41">
        <f t="shared" si="0"/>
        <v>30068927.9234</v>
      </c>
      <c r="J33" s="40">
        <v>1546889379.8968999</v>
      </c>
      <c r="K33" s="43">
        <f t="shared" si="1"/>
        <v>3627345363.6840501</v>
      </c>
    </row>
    <row r="34" spans="1:11">
      <c r="A34" s="38">
        <v>29</v>
      </c>
      <c r="B34" s="39" t="s">
        <v>115</v>
      </c>
      <c r="C34" s="40">
        <v>2076223854.2916501</v>
      </c>
      <c r="D34" s="40">
        <f>-82028645.0999</f>
        <v>-82028645.099900007</v>
      </c>
      <c r="E34" s="40">
        <v>639051019.80130005</v>
      </c>
      <c r="F34" s="40">
        <v>124965937.25229999</v>
      </c>
      <c r="G34" s="40">
        <v>81458246.2227</v>
      </c>
      <c r="H34" s="41">
        <v>0</v>
      </c>
      <c r="I34" s="41">
        <f t="shared" si="0"/>
        <v>81458246.2227</v>
      </c>
      <c r="J34" s="40">
        <v>2123838628.6059</v>
      </c>
      <c r="K34" s="43">
        <f t="shared" si="1"/>
        <v>4963509041.0739498</v>
      </c>
    </row>
    <row r="35" spans="1:11">
      <c r="A35" s="38">
        <v>30</v>
      </c>
      <c r="B35" s="39" t="s">
        <v>116</v>
      </c>
      <c r="C35" s="40">
        <v>2618994396.2080598</v>
      </c>
      <c r="D35" s="40">
        <f>-83688581.4601</f>
        <v>-83688581.460099995</v>
      </c>
      <c r="E35" s="40">
        <v>806112999.95009995</v>
      </c>
      <c r="F35" s="40">
        <v>172558098.4691</v>
      </c>
      <c r="G35" s="40">
        <v>102753221.8847</v>
      </c>
      <c r="H35" s="41">
        <v>0</v>
      </c>
      <c r="I35" s="41">
        <f t="shared" si="0"/>
        <v>102753221.8847</v>
      </c>
      <c r="J35" s="40">
        <v>3840233644.2431998</v>
      </c>
      <c r="K35" s="43">
        <f t="shared" si="1"/>
        <v>7456963779.2950592</v>
      </c>
    </row>
    <row r="36" spans="1:11">
      <c r="A36" s="38">
        <v>31</v>
      </c>
      <c r="B36" s="39" t="s">
        <v>117</v>
      </c>
      <c r="C36" s="40">
        <v>1641758577.9744699</v>
      </c>
      <c r="D36" s="40">
        <v>0</v>
      </c>
      <c r="E36" s="40">
        <v>505324843.15380001</v>
      </c>
      <c r="F36" s="40">
        <v>85292213.432400003</v>
      </c>
      <c r="G36" s="40">
        <v>64412502.634000003</v>
      </c>
      <c r="H36" s="41">
        <f>G36/2</f>
        <v>32206251.317000002</v>
      </c>
      <c r="I36" s="41">
        <f t="shared" si="0"/>
        <v>32206251.317000002</v>
      </c>
      <c r="J36" s="40">
        <v>1591864744.0992999</v>
      </c>
      <c r="K36" s="43">
        <f t="shared" si="1"/>
        <v>3856446629.9769697</v>
      </c>
    </row>
    <row r="37" spans="1:11">
      <c r="A37" s="38">
        <v>32</v>
      </c>
      <c r="B37" s="39" t="s">
        <v>118</v>
      </c>
      <c r="C37" s="40">
        <v>2035050771.4049499</v>
      </c>
      <c r="D37" s="40">
        <v>0</v>
      </c>
      <c r="E37" s="40">
        <v>626378156.73189998</v>
      </c>
      <c r="F37" s="40">
        <v>141901330.16139999</v>
      </c>
      <c r="G37" s="40">
        <v>79842867.843899995</v>
      </c>
      <c r="H37" s="41">
        <f>G37/2</f>
        <v>39921433.921949998</v>
      </c>
      <c r="I37" s="41">
        <f t="shared" si="0"/>
        <v>39921433.921949998</v>
      </c>
      <c r="J37" s="40">
        <v>5184927998.7467003</v>
      </c>
      <c r="K37" s="43">
        <f t="shared" si="1"/>
        <v>8028179690.9668999</v>
      </c>
    </row>
    <row r="38" spans="1:11">
      <c r="A38" s="38">
        <v>33</v>
      </c>
      <c r="B38" s="39" t="s">
        <v>119</v>
      </c>
      <c r="C38" s="40">
        <v>2049611103.6897099</v>
      </c>
      <c r="D38" s="40">
        <f>-35989038.17</f>
        <v>-35989038.170000002</v>
      </c>
      <c r="E38" s="40">
        <v>630859752.09379995</v>
      </c>
      <c r="F38" s="40">
        <v>100813080.4122</v>
      </c>
      <c r="G38" s="40">
        <v>80414125.673299998</v>
      </c>
      <c r="H38" s="41">
        <v>0</v>
      </c>
      <c r="I38" s="41">
        <f t="shared" si="0"/>
        <v>80414125.673299998</v>
      </c>
      <c r="J38" s="40">
        <v>1821331453.9935</v>
      </c>
      <c r="K38" s="43">
        <f t="shared" si="1"/>
        <v>4647040477.6925097</v>
      </c>
    </row>
    <row r="39" spans="1:11">
      <c r="A39" s="38">
        <v>34</v>
      </c>
      <c r="B39" s="39" t="s">
        <v>120</v>
      </c>
      <c r="C39" s="40">
        <v>1536190379.3150499</v>
      </c>
      <c r="D39" s="40">
        <v>0</v>
      </c>
      <c r="E39" s="40">
        <v>472831494.77410001</v>
      </c>
      <c r="F39" s="40">
        <v>67971148.206499994</v>
      </c>
      <c r="G39" s="40">
        <v>60270656.222599998</v>
      </c>
      <c r="H39" s="41">
        <v>0</v>
      </c>
      <c r="I39" s="41">
        <f t="shared" si="0"/>
        <v>60270656.222599998</v>
      </c>
      <c r="J39" s="40">
        <v>1291544388.2748001</v>
      </c>
      <c r="K39" s="43">
        <f t="shared" si="1"/>
        <v>3428808066.7930498</v>
      </c>
    </row>
    <row r="40" spans="1:11">
      <c r="A40" s="38">
        <v>35</v>
      </c>
      <c r="B40" s="39" t="s">
        <v>121</v>
      </c>
      <c r="C40" s="40">
        <v>1544504798.6956301</v>
      </c>
      <c r="D40" s="40">
        <v>0</v>
      </c>
      <c r="E40" s="40">
        <v>475390630.28030002</v>
      </c>
      <c r="F40" s="40">
        <v>70516134.7271</v>
      </c>
      <c r="G40" s="40">
        <v>60596862.869400002</v>
      </c>
      <c r="H40" s="41">
        <v>0</v>
      </c>
      <c r="I40" s="41">
        <f t="shared" si="0"/>
        <v>60596862.869400002</v>
      </c>
      <c r="J40" s="40">
        <v>1260209749.0012</v>
      </c>
      <c r="K40" s="43">
        <f t="shared" si="1"/>
        <v>3411218175.5736303</v>
      </c>
    </row>
    <row r="41" spans="1:11">
      <c r="A41" s="38">
        <v>36</v>
      </c>
      <c r="B41" s="39" t="s">
        <v>122</v>
      </c>
      <c r="C41" s="40">
        <v>1395563332.8895099</v>
      </c>
      <c r="D41" s="40">
        <v>0</v>
      </c>
      <c r="E41" s="40">
        <v>429547213.43589997</v>
      </c>
      <c r="F41" s="40">
        <v>70055225.753600001</v>
      </c>
      <c r="G41" s="40">
        <v>54753316.389700003</v>
      </c>
      <c r="H41" s="41">
        <v>0</v>
      </c>
      <c r="I41" s="41">
        <f t="shared" si="0"/>
        <v>54753316.389700003</v>
      </c>
      <c r="J41" s="40">
        <v>1272624588.2368</v>
      </c>
      <c r="K41" s="43">
        <f t="shared" si="1"/>
        <v>3222543676.7055101</v>
      </c>
    </row>
    <row r="42" spans="1:11">
      <c r="A42" s="38">
        <v>37</v>
      </c>
      <c r="B42" s="39" t="s">
        <v>921</v>
      </c>
      <c r="C42" s="40">
        <v>616377455.29359198</v>
      </c>
      <c r="D42" s="40">
        <v>0</v>
      </c>
      <c r="E42" s="40">
        <v>189717809.36520001</v>
      </c>
      <c r="F42" s="40">
        <v>80674277.970300004</v>
      </c>
      <c r="G42" s="40">
        <v>24182857.9399</v>
      </c>
      <c r="H42" s="41">
        <v>0</v>
      </c>
      <c r="I42" s="41">
        <f t="shared" si="0"/>
        <v>24182857.9399</v>
      </c>
      <c r="J42" s="40">
        <v>2131017359.8027999</v>
      </c>
      <c r="K42" s="43">
        <f t="shared" si="1"/>
        <v>3041969760.3717918</v>
      </c>
    </row>
    <row r="43" spans="1:11">
      <c r="A43" s="23"/>
      <c r="B43" s="23"/>
      <c r="C43" s="42">
        <f>SUM(C6:C42)</f>
        <v>67837391279.151115</v>
      </c>
      <c r="D43" s="42">
        <f t="shared" ref="D43:H43" si="2">SUM(D6:D42)</f>
        <v>-1407470508.4693999</v>
      </c>
      <c r="E43" s="42">
        <f t="shared" si="2"/>
        <v>20880000000.000099</v>
      </c>
      <c r="F43" s="42">
        <f t="shared" si="2"/>
        <v>4075691862.4305</v>
      </c>
      <c r="G43" s="42">
        <f t="shared" si="2"/>
        <v>2661521738.3729992</v>
      </c>
      <c r="H43" s="42">
        <f t="shared" si="2"/>
        <v>520061985.93514991</v>
      </c>
      <c r="I43" s="42">
        <f t="shared" ref="I43:K43" si="3">SUM(I6:I42)</f>
        <v>2141459752.4378498</v>
      </c>
      <c r="J43" s="42">
        <f t="shared" si="3"/>
        <v>78481280418.778793</v>
      </c>
      <c r="K43" s="42">
        <f t="shared" si="3"/>
        <v>172008352804.32895</v>
      </c>
    </row>
    <row r="45" spans="1:11">
      <c r="K45" s="44"/>
    </row>
    <row r="46" spans="1:11">
      <c r="K46" s="44"/>
    </row>
  </sheetData>
  <mergeCells count="3">
    <mergeCell ref="A1:K1"/>
    <mergeCell ref="A2:K2"/>
    <mergeCell ref="A3:K3"/>
  </mergeCells>
  <pageMargins left="0.118055555555556" right="0.118055555555556" top="0.55069444444444404" bottom="0.156944444444444" header="0.31458333333333299" footer="0.31458333333333299"/>
  <pageSetup paperSize="9" scale="5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2"/>
  <sheetViews>
    <sheetView workbookViewId="0">
      <selection sqref="A1:E1"/>
    </sheetView>
  </sheetViews>
  <sheetFormatPr defaultColWidth="8.88671875" defaultRowHeight="18"/>
  <cols>
    <col min="1" max="1" width="8.88671875" style="25"/>
    <col min="2" max="2" width="26.109375" style="25" customWidth="1"/>
    <col min="3" max="4" width="23.44140625" style="25" customWidth="1"/>
    <col min="5" max="5" width="23.109375" style="25" customWidth="1"/>
    <col min="6" max="16384" width="8.88671875" style="25"/>
  </cols>
  <sheetData>
    <row r="1" spans="1:5">
      <c r="A1" s="171" t="s">
        <v>126</v>
      </c>
      <c r="B1" s="171"/>
      <c r="C1" s="171"/>
      <c r="D1" s="171"/>
      <c r="E1" s="171"/>
    </row>
    <row r="2" spans="1:5">
      <c r="A2" s="171" t="s">
        <v>62</v>
      </c>
      <c r="B2" s="171"/>
      <c r="C2" s="171"/>
      <c r="D2" s="171"/>
      <c r="E2" s="171"/>
    </row>
    <row r="3" spans="1:5" ht="54.75" customHeight="1">
      <c r="A3" s="172" t="s">
        <v>943</v>
      </c>
      <c r="B3" s="172"/>
      <c r="C3" s="172"/>
      <c r="D3" s="172"/>
      <c r="E3" s="172"/>
    </row>
    <row r="4" spans="1:5" ht="54.75" customHeight="1">
      <c r="A4" s="11" t="s">
        <v>944</v>
      </c>
      <c r="B4" s="11" t="s">
        <v>128</v>
      </c>
      <c r="C4" s="26" t="s">
        <v>47</v>
      </c>
      <c r="D4" s="27" t="s">
        <v>945</v>
      </c>
      <c r="E4" s="11" t="s">
        <v>27</v>
      </c>
    </row>
    <row r="5" spans="1:5">
      <c r="A5" s="28"/>
      <c r="B5" s="28"/>
      <c r="C5" s="131" t="s">
        <v>28</v>
      </c>
      <c r="D5" s="131" t="s">
        <v>28</v>
      </c>
      <c r="E5" s="131" t="s">
        <v>28</v>
      </c>
    </row>
    <row r="6" spans="1:5">
      <c r="A6" s="30">
        <v>1</v>
      </c>
      <c r="B6" s="31" t="s">
        <v>87</v>
      </c>
      <c r="C6" s="32">
        <v>60304732.048299998</v>
      </c>
      <c r="D6" s="32">
        <v>18561486.245700002</v>
      </c>
      <c r="E6" s="20">
        <f t="shared" ref="E6:E41" si="0">SUM(C6:D6)</f>
        <v>78866218.294</v>
      </c>
    </row>
    <row r="7" spans="1:5">
      <c r="A7" s="30">
        <v>2</v>
      </c>
      <c r="B7" s="31" t="s">
        <v>88</v>
      </c>
      <c r="C7" s="32">
        <v>64153864.512699999</v>
      </c>
      <c r="D7" s="32">
        <v>19746229.413800001</v>
      </c>
      <c r="E7" s="20">
        <f t="shared" si="0"/>
        <v>83900093.926499993</v>
      </c>
    </row>
    <row r="8" spans="1:5">
      <c r="A8" s="30">
        <v>3</v>
      </c>
      <c r="B8" s="31" t="s">
        <v>89</v>
      </c>
      <c r="C8" s="32">
        <v>64750041.333800003</v>
      </c>
      <c r="D8" s="32">
        <v>19929729.571699999</v>
      </c>
      <c r="E8" s="20">
        <f t="shared" si="0"/>
        <v>84679770.905499995</v>
      </c>
    </row>
    <row r="9" spans="1:5">
      <c r="A9" s="30">
        <v>4</v>
      </c>
      <c r="B9" s="31" t="s">
        <v>90</v>
      </c>
      <c r="C9" s="32">
        <v>64033679.800300002</v>
      </c>
      <c r="D9" s="32">
        <v>19709237.177499998</v>
      </c>
      <c r="E9" s="20">
        <f t="shared" si="0"/>
        <v>83742916.977799997</v>
      </c>
    </row>
    <row r="10" spans="1:5">
      <c r="A10" s="30">
        <v>5</v>
      </c>
      <c r="B10" s="31" t="s">
        <v>91</v>
      </c>
      <c r="C10" s="32">
        <v>77034662.179700002</v>
      </c>
      <c r="D10" s="32">
        <v>23710872.661400001</v>
      </c>
      <c r="E10" s="20">
        <f t="shared" si="0"/>
        <v>100745534.84110001</v>
      </c>
    </row>
    <row r="11" spans="1:5">
      <c r="A11" s="30">
        <v>6</v>
      </c>
      <c r="B11" s="31" t="s">
        <v>92</v>
      </c>
      <c r="C11" s="32">
        <v>56983754.277999997</v>
      </c>
      <c r="D11" s="32">
        <v>17539306.374899998</v>
      </c>
      <c r="E11" s="20">
        <f t="shared" si="0"/>
        <v>74523060.652899995</v>
      </c>
    </row>
    <row r="12" spans="1:5" ht="30" customHeight="1">
      <c r="A12" s="30">
        <v>7</v>
      </c>
      <c r="B12" s="31" t="s">
        <v>93</v>
      </c>
      <c r="C12" s="32">
        <v>72224975.624699995</v>
      </c>
      <c r="D12" s="32">
        <v>22230475.886599999</v>
      </c>
      <c r="E12" s="20">
        <f t="shared" si="0"/>
        <v>94455451.511299998</v>
      </c>
    </row>
    <row r="13" spans="1:5">
      <c r="A13" s="30">
        <v>8</v>
      </c>
      <c r="B13" s="31" t="s">
        <v>94</v>
      </c>
      <c r="C13" s="32">
        <v>80014922.140900001</v>
      </c>
      <c r="D13" s="32">
        <v>24628181.343699999</v>
      </c>
      <c r="E13" s="20">
        <f t="shared" si="0"/>
        <v>104643103.48460001</v>
      </c>
    </row>
    <row r="14" spans="1:5">
      <c r="A14" s="30">
        <v>9</v>
      </c>
      <c r="B14" s="31" t="s">
        <v>95</v>
      </c>
      <c r="C14" s="32">
        <v>64761083.894400001</v>
      </c>
      <c r="D14" s="32">
        <v>19933128.415199999</v>
      </c>
      <c r="E14" s="20">
        <f t="shared" si="0"/>
        <v>84694212.309599996</v>
      </c>
    </row>
    <row r="15" spans="1:5">
      <c r="A15" s="30">
        <v>10</v>
      </c>
      <c r="B15" s="31" t="s">
        <v>96</v>
      </c>
      <c r="C15" s="32">
        <v>65390624.410899997</v>
      </c>
      <c r="D15" s="32">
        <v>20126897.747000001</v>
      </c>
      <c r="E15" s="20">
        <f t="shared" si="0"/>
        <v>85517522.157900006</v>
      </c>
    </row>
    <row r="16" spans="1:5">
      <c r="A16" s="30">
        <v>11</v>
      </c>
      <c r="B16" s="31" t="s">
        <v>97</v>
      </c>
      <c r="C16" s="32">
        <v>57616449.455899999</v>
      </c>
      <c r="D16" s="32">
        <v>17734046.695300002</v>
      </c>
      <c r="E16" s="20">
        <f t="shared" si="0"/>
        <v>75350496.151199996</v>
      </c>
    </row>
    <row r="17" spans="1:5">
      <c r="A17" s="30">
        <v>12</v>
      </c>
      <c r="B17" s="31" t="s">
        <v>98</v>
      </c>
      <c r="C17" s="32">
        <v>60218423.8358</v>
      </c>
      <c r="D17" s="32">
        <v>18534921.021899998</v>
      </c>
      <c r="E17" s="20">
        <f t="shared" si="0"/>
        <v>78753344.85769999</v>
      </c>
    </row>
    <row r="18" spans="1:5">
      <c r="A18" s="30">
        <v>13</v>
      </c>
      <c r="B18" s="31" t="s">
        <v>99</v>
      </c>
      <c r="C18" s="32">
        <v>57583936.8292</v>
      </c>
      <c r="D18" s="32">
        <v>17724039.476199999</v>
      </c>
      <c r="E18" s="20">
        <f t="shared" si="0"/>
        <v>75307976.305399999</v>
      </c>
    </row>
    <row r="19" spans="1:5">
      <c r="A19" s="30">
        <v>14</v>
      </c>
      <c r="B19" s="31" t="s">
        <v>100</v>
      </c>
      <c r="C19" s="32">
        <v>64766673.213200003</v>
      </c>
      <c r="D19" s="32">
        <v>19934848.778700002</v>
      </c>
      <c r="E19" s="20">
        <f t="shared" si="0"/>
        <v>84701521.991899997</v>
      </c>
    </row>
    <row r="20" spans="1:5">
      <c r="A20" s="30">
        <v>15</v>
      </c>
      <c r="B20" s="31" t="s">
        <v>101</v>
      </c>
      <c r="C20" s="32">
        <v>60661102.520900004</v>
      </c>
      <c r="D20" s="32">
        <v>18671175.2436</v>
      </c>
      <c r="E20" s="20">
        <f t="shared" si="0"/>
        <v>79332277.764500007</v>
      </c>
    </row>
    <row r="21" spans="1:5">
      <c r="A21" s="30">
        <v>16</v>
      </c>
      <c r="B21" s="31" t="s">
        <v>102</v>
      </c>
      <c r="C21" s="32">
        <v>66959204.568899997</v>
      </c>
      <c r="D21" s="32">
        <v>20609698.649</v>
      </c>
      <c r="E21" s="20">
        <f t="shared" si="0"/>
        <v>87568903.217899993</v>
      </c>
    </row>
    <row r="22" spans="1:5">
      <c r="A22" s="30">
        <v>17</v>
      </c>
      <c r="B22" s="31" t="s">
        <v>103</v>
      </c>
      <c r="C22" s="32">
        <v>72020835.931600004</v>
      </c>
      <c r="D22" s="32">
        <v>22167642.739300001</v>
      </c>
      <c r="E22" s="20">
        <f t="shared" si="0"/>
        <v>94188478.670900002</v>
      </c>
    </row>
    <row r="23" spans="1:5">
      <c r="A23" s="30">
        <v>18</v>
      </c>
      <c r="B23" s="31" t="s">
        <v>104</v>
      </c>
      <c r="C23" s="32">
        <v>84380786.069100007</v>
      </c>
      <c r="D23" s="32">
        <v>25971971.797499999</v>
      </c>
      <c r="E23" s="20">
        <f t="shared" si="0"/>
        <v>110352757.86660001</v>
      </c>
    </row>
    <row r="24" spans="1:5">
      <c r="A24" s="30">
        <v>19</v>
      </c>
      <c r="B24" s="31" t="s">
        <v>105</v>
      </c>
      <c r="C24" s="32">
        <v>102152335.6392</v>
      </c>
      <c r="D24" s="32">
        <v>31441963.317299999</v>
      </c>
      <c r="E24" s="20">
        <f t="shared" si="0"/>
        <v>133594298.95649999</v>
      </c>
    </row>
    <row r="25" spans="1:5">
      <c r="A25" s="30">
        <v>20</v>
      </c>
      <c r="B25" s="31" t="s">
        <v>106</v>
      </c>
      <c r="C25" s="32">
        <v>79165152.8697</v>
      </c>
      <c r="D25" s="32">
        <v>24366626.734299999</v>
      </c>
      <c r="E25" s="20">
        <f t="shared" si="0"/>
        <v>103531779.604</v>
      </c>
    </row>
    <row r="26" spans="1:5">
      <c r="A26" s="30">
        <v>21</v>
      </c>
      <c r="B26" s="31" t="s">
        <v>107</v>
      </c>
      <c r="C26" s="32">
        <v>68003261.274000004</v>
      </c>
      <c r="D26" s="32">
        <v>20931053.9311</v>
      </c>
      <c r="E26" s="20">
        <f t="shared" si="0"/>
        <v>88934315.2051</v>
      </c>
    </row>
    <row r="27" spans="1:5">
      <c r="A27" s="30">
        <v>22</v>
      </c>
      <c r="B27" s="31" t="s">
        <v>108</v>
      </c>
      <c r="C27" s="32">
        <v>71178885.021799996</v>
      </c>
      <c r="D27" s="32">
        <v>21908494.581500001</v>
      </c>
      <c r="E27" s="20">
        <f t="shared" si="0"/>
        <v>93087379.603300005</v>
      </c>
    </row>
    <row r="28" spans="1:5">
      <c r="A28" s="30">
        <v>23</v>
      </c>
      <c r="B28" s="31" t="s">
        <v>109</v>
      </c>
      <c r="C28" s="32">
        <v>57327205.384400003</v>
      </c>
      <c r="D28" s="32">
        <v>17645018.858399998</v>
      </c>
      <c r="E28" s="20">
        <f t="shared" si="0"/>
        <v>74972224.242799997</v>
      </c>
    </row>
    <row r="29" spans="1:5">
      <c r="A29" s="30">
        <v>24</v>
      </c>
      <c r="B29" s="31" t="s">
        <v>110</v>
      </c>
      <c r="C29" s="32">
        <v>86274274.367599994</v>
      </c>
      <c r="D29" s="32">
        <v>26554777.7535</v>
      </c>
      <c r="E29" s="20">
        <f t="shared" si="0"/>
        <v>112829052.12109999</v>
      </c>
    </row>
    <row r="30" spans="1:5">
      <c r="A30" s="30">
        <v>25</v>
      </c>
      <c r="B30" s="31" t="s">
        <v>111</v>
      </c>
      <c r="C30" s="32">
        <v>59391107.960299999</v>
      </c>
      <c r="D30" s="32">
        <v>18280277.452199999</v>
      </c>
      <c r="E30" s="20">
        <f t="shared" si="0"/>
        <v>77671385.412499994</v>
      </c>
    </row>
    <row r="31" spans="1:5">
      <c r="A31" s="30">
        <v>26</v>
      </c>
      <c r="B31" s="31" t="s">
        <v>112</v>
      </c>
      <c r="C31" s="32">
        <v>76285233.844300002</v>
      </c>
      <c r="D31" s="32">
        <v>23480202.4758</v>
      </c>
      <c r="E31" s="20">
        <f t="shared" si="0"/>
        <v>99765436.320100009</v>
      </c>
    </row>
    <row r="32" spans="1:5">
      <c r="A32" s="30">
        <v>27</v>
      </c>
      <c r="B32" s="31" t="s">
        <v>113</v>
      </c>
      <c r="C32" s="32">
        <v>59832205.823899999</v>
      </c>
      <c r="D32" s="32">
        <v>18416045.105</v>
      </c>
      <c r="E32" s="20">
        <f t="shared" si="0"/>
        <v>78248250.928900003</v>
      </c>
    </row>
    <row r="33" spans="1:5">
      <c r="A33" s="30">
        <v>28</v>
      </c>
      <c r="B33" s="31" t="s">
        <v>114</v>
      </c>
      <c r="C33" s="32">
        <v>59950740.124499999</v>
      </c>
      <c r="D33" s="32">
        <v>18452529.352699999</v>
      </c>
      <c r="E33" s="20">
        <f t="shared" si="0"/>
        <v>78403269.477200001</v>
      </c>
    </row>
    <row r="34" spans="1:5">
      <c r="A34" s="30">
        <v>29</v>
      </c>
      <c r="B34" s="31" t="s">
        <v>115</v>
      </c>
      <c r="C34" s="32">
        <v>58735362.5638</v>
      </c>
      <c r="D34" s="32">
        <v>18078442.392900001</v>
      </c>
      <c r="E34" s="20">
        <f t="shared" si="0"/>
        <v>76813804.956699997</v>
      </c>
    </row>
    <row r="35" spans="1:5">
      <c r="A35" s="30">
        <v>30</v>
      </c>
      <c r="B35" s="31" t="s">
        <v>116</v>
      </c>
      <c r="C35" s="32">
        <v>72232955.624400005</v>
      </c>
      <c r="D35" s="32">
        <v>22232932.089499999</v>
      </c>
      <c r="E35" s="20">
        <f t="shared" si="0"/>
        <v>94465887.7139</v>
      </c>
    </row>
    <row r="36" spans="1:5">
      <c r="A36" s="30">
        <v>31</v>
      </c>
      <c r="B36" s="31" t="s">
        <v>117</v>
      </c>
      <c r="C36" s="32">
        <v>67251262.042999998</v>
      </c>
      <c r="D36" s="32">
        <v>20699592.436900001</v>
      </c>
      <c r="E36" s="20">
        <f t="shared" si="0"/>
        <v>87950854.479900002</v>
      </c>
    </row>
    <row r="37" spans="1:5">
      <c r="A37" s="30">
        <v>32</v>
      </c>
      <c r="B37" s="31" t="s">
        <v>118</v>
      </c>
      <c r="C37" s="32">
        <v>69454640.469899997</v>
      </c>
      <c r="D37" s="32">
        <v>21377780.979800001</v>
      </c>
      <c r="E37" s="20">
        <f t="shared" si="0"/>
        <v>90832421.449699998</v>
      </c>
    </row>
    <row r="38" spans="1:5">
      <c r="A38" s="30">
        <v>33</v>
      </c>
      <c r="B38" s="31" t="s">
        <v>119</v>
      </c>
      <c r="C38" s="32">
        <v>70976337.279200003</v>
      </c>
      <c r="D38" s="32">
        <v>21846151.428399999</v>
      </c>
      <c r="E38" s="20">
        <f t="shared" si="0"/>
        <v>92822488.707599998</v>
      </c>
    </row>
    <row r="39" spans="1:5">
      <c r="A39" s="30">
        <v>34</v>
      </c>
      <c r="B39" s="31" t="s">
        <v>120</v>
      </c>
      <c r="C39" s="32">
        <v>62036284.238399997</v>
      </c>
      <c r="D39" s="32">
        <v>19094449.100699998</v>
      </c>
      <c r="E39" s="20">
        <f t="shared" si="0"/>
        <v>81130733.339100003</v>
      </c>
    </row>
    <row r="40" spans="1:5">
      <c r="A40" s="30">
        <v>35</v>
      </c>
      <c r="B40" s="31" t="s">
        <v>121</v>
      </c>
      <c r="C40" s="32">
        <v>63951445.483599998</v>
      </c>
      <c r="D40" s="32">
        <v>19683925.877999999</v>
      </c>
      <c r="E40" s="20">
        <f t="shared" si="0"/>
        <v>83635371.361599997</v>
      </c>
    </row>
    <row r="41" spans="1:5">
      <c r="A41" s="30">
        <v>36</v>
      </c>
      <c r="B41" s="31" t="s">
        <v>122</v>
      </c>
      <c r="C41" s="32">
        <v>64087643.388999999</v>
      </c>
      <c r="D41" s="32">
        <v>19725846.892499998</v>
      </c>
      <c r="E41" s="20">
        <f t="shared" si="0"/>
        <v>83813490.281499997</v>
      </c>
    </row>
    <row r="42" spans="1:5">
      <c r="A42" s="168" t="s">
        <v>27</v>
      </c>
      <c r="B42" s="170"/>
      <c r="C42" s="24">
        <f>SUM(C6:C41)</f>
        <v>2442146086.0492997</v>
      </c>
      <c r="D42" s="24">
        <f>SUM(D6:D41)</f>
        <v>751679999.99950016</v>
      </c>
      <c r="E42" s="24">
        <f t="shared" ref="E42" si="1">SUM(E6:E41)</f>
        <v>3193826086.0487995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0"/>
  <sheetViews>
    <sheetView workbookViewId="0">
      <selection activeCell="A4" sqref="A4"/>
    </sheetView>
  </sheetViews>
  <sheetFormatPr defaultColWidth="17.6640625" defaultRowHeight="13.2"/>
  <cols>
    <col min="1" max="1" width="9.6640625" customWidth="1"/>
    <col min="3" max="3" width="23.109375" customWidth="1"/>
    <col min="4" max="4" width="24.33203125" customWidth="1"/>
    <col min="5" max="5" width="22.88671875" customWidth="1"/>
    <col min="6" max="6" width="25.44140625" customWidth="1"/>
  </cols>
  <sheetData>
    <row r="1" spans="1:6" ht="17.399999999999999">
      <c r="A1" s="173" t="s">
        <v>17</v>
      </c>
      <c r="B1" s="173"/>
      <c r="C1" s="173"/>
      <c r="D1" s="173"/>
      <c r="E1" s="173"/>
      <c r="F1" s="173"/>
    </row>
    <row r="2" spans="1:6" ht="17.399999999999999">
      <c r="A2" s="173" t="s">
        <v>62</v>
      </c>
      <c r="B2" s="173"/>
      <c r="C2" s="173"/>
      <c r="D2" s="173"/>
      <c r="E2" s="173"/>
      <c r="F2" s="173"/>
    </row>
    <row r="3" spans="1:6" ht="39" customHeight="1">
      <c r="A3" s="174" t="s">
        <v>946</v>
      </c>
      <c r="B3" s="174"/>
      <c r="C3" s="174"/>
      <c r="D3" s="174"/>
      <c r="E3" s="174"/>
      <c r="F3" s="174"/>
    </row>
    <row r="4" spans="1:6" ht="52.2">
      <c r="A4" s="12" t="s">
        <v>947</v>
      </c>
      <c r="B4" s="12" t="s">
        <v>948</v>
      </c>
      <c r="C4" s="13" t="s">
        <v>949</v>
      </c>
      <c r="D4" s="13" t="s">
        <v>950</v>
      </c>
      <c r="E4" s="13" t="s">
        <v>945</v>
      </c>
      <c r="F4" s="14" t="s">
        <v>27</v>
      </c>
    </row>
    <row r="5" spans="1:6" ht="18">
      <c r="A5" s="15"/>
      <c r="B5" s="15"/>
      <c r="C5" s="15"/>
      <c r="D5" s="15"/>
      <c r="E5" s="15"/>
      <c r="F5" s="16"/>
    </row>
    <row r="6" spans="1:6" ht="18">
      <c r="A6" s="17">
        <v>1</v>
      </c>
      <c r="B6" s="18" t="s">
        <v>87</v>
      </c>
      <c r="C6" s="18" t="s">
        <v>138</v>
      </c>
      <c r="D6" s="19">
        <v>2164057.952</v>
      </c>
      <c r="E6" s="19">
        <v>666085.9031</v>
      </c>
      <c r="F6" s="20">
        <f>SUM(D6:E6)</f>
        <v>2830143.8551000003</v>
      </c>
    </row>
    <row r="7" spans="1:6" ht="18">
      <c r="A7" s="17">
        <v>2</v>
      </c>
      <c r="B7" s="18" t="s">
        <v>87</v>
      </c>
      <c r="C7" s="18" t="s">
        <v>140</v>
      </c>
      <c r="D7" s="19">
        <v>3610448.7793000001</v>
      </c>
      <c r="E7" s="19">
        <v>1111277.5578000001</v>
      </c>
      <c r="F7" s="20">
        <f t="shared" ref="F7:F70" si="0">SUM(D7:E7)</f>
        <v>4721726.3371000001</v>
      </c>
    </row>
    <row r="8" spans="1:6" ht="18">
      <c r="A8" s="17">
        <v>3</v>
      </c>
      <c r="B8" s="18" t="s">
        <v>87</v>
      </c>
      <c r="C8" s="18" t="s">
        <v>142</v>
      </c>
      <c r="D8" s="19">
        <v>2540348.2261000001</v>
      </c>
      <c r="E8" s="19">
        <v>781906.11340000003</v>
      </c>
      <c r="F8" s="20">
        <f t="shared" si="0"/>
        <v>3322254.3395000002</v>
      </c>
    </row>
    <row r="9" spans="1:6" ht="18">
      <c r="A9" s="17">
        <v>4</v>
      </c>
      <c r="B9" s="18" t="s">
        <v>87</v>
      </c>
      <c r="C9" s="18" t="s">
        <v>144</v>
      </c>
      <c r="D9" s="19">
        <v>2588339.7078</v>
      </c>
      <c r="E9" s="19">
        <v>796677.6446</v>
      </c>
      <c r="F9" s="20">
        <f t="shared" si="0"/>
        <v>3385017.3524000002</v>
      </c>
    </row>
    <row r="10" spans="1:6" ht="18">
      <c r="A10" s="17">
        <v>5</v>
      </c>
      <c r="B10" s="18" t="s">
        <v>87</v>
      </c>
      <c r="C10" s="18" t="s">
        <v>146</v>
      </c>
      <c r="D10" s="19">
        <v>2355896.0632000002</v>
      </c>
      <c r="E10" s="19">
        <v>725132.68669999996</v>
      </c>
      <c r="F10" s="20">
        <f t="shared" si="0"/>
        <v>3081028.7499000002</v>
      </c>
    </row>
    <row r="11" spans="1:6" ht="36">
      <c r="A11" s="17">
        <v>6</v>
      </c>
      <c r="B11" s="18" t="s">
        <v>87</v>
      </c>
      <c r="C11" s="18" t="s">
        <v>148</v>
      </c>
      <c r="D11" s="19">
        <v>2433031.6820999999</v>
      </c>
      <c r="E11" s="19">
        <v>748874.63340000005</v>
      </c>
      <c r="F11" s="20">
        <f t="shared" si="0"/>
        <v>3181906.3155</v>
      </c>
    </row>
    <row r="12" spans="1:6" ht="36">
      <c r="A12" s="17">
        <v>7</v>
      </c>
      <c r="B12" s="18" t="s">
        <v>87</v>
      </c>
      <c r="C12" s="18" t="s">
        <v>149</v>
      </c>
      <c r="D12" s="19">
        <v>2360692.4081000001</v>
      </c>
      <c r="E12" s="19">
        <v>726608.97699999996</v>
      </c>
      <c r="F12" s="20">
        <f t="shared" si="0"/>
        <v>3087301.3851000001</v>
      </c>
    </row>
    <row r="13" spans="1:6" ht="18">
      <c r="A13" s="17">
        <v>8</v>
      </c>
      <c r="B13" s="18" t="s">
        <v>87</v>
      </c>
      <c r="C13" s="18" t="s">
        <v>151</v>
      </c>
      <c r="D13" s="19">
        <v>2301822.301</v>
      </c>
      <c r="E13" s="19">
        <v>708489.06090000004</v>
      </c>
      <c r="F13" s="20">
        <f t="shared" si="0"/>
        <v>3010311.3618999999</v>
      </c>
    </row>
    <row r="14" spans="1:6" ht="18">
      <c r="A14" s="17">
        <v>9</v>
      </c>
      <c r="B14" s="18" t="s">
        <v>87</v>
      </c>
      <c r="C14" s="18" t="s">
        <v>153</v>
      </c>
      <c r="D14" s="19">
        <v>2483338.4707999998</v>
      </c>
      <c r="E14" s="19">
        <v>764358.80409999995</v>
      </c>
      <c r="F14" s="20">
        <f t="shared" si="0"/>
        <v>3247697.2748999996</v>
      </c>
    </row>
    <row r="15" spans="1:6" ht="18">
      <c r="A15" s="17">
        <v>10</v>
      </c>
      <c r="B15" s="18" t="s">
        <v>87</v>
      </c>
      <c r="C15" s="18" t="s">
        <v>155</v>
      </c>
      <c r="D15" s="19">
        <v>2520086.0654000002</v>
      </c>
      <c r="E15" s="19">
        <v>775669.5246</v>
      </c>
      <c r="F15" s="20">
        <f t="shared" si="0"/>
        <v>3295755.5900000003</v>
      </c>
    </row>
    <row r="16" spans="1:6" ht="18">
      <c r="A16" s="17">
        <v>11</v>
      </c>
      <c r="B16" s="18" t="s">
        <v>87</v>
      </c>
      <c r="C16" s="18" t="s">
        <v>157</v>
      </c>
      <c r="D16" s="19">
        <v>2755915.6907000002</v>
      </c>
      <c r="E16" s="19">
        <v>848256.66989999998</v>
      </c>
      <c r="F16" s="20">
        <f t="shared" si="0"/>
        <v>3604172.3606000002</v>
      </c>
    </row>
    <row r="17" spans="1:6" ht="18">
      <c r="A17" s="17">
        <v>12</v>
      </c>
      <c r="B17" s="18" t="s">
        <v>87</v>
      </c>
      <c r="C17" s="18" t="s">
        <v>159</v>
      </c>
      <c r="D17" s="19">
        <v>2653456.8950999998</v>
      </c>
      <c r="E17" s="19">
        <v>816720.3798</v>
      </c>
      <c r="F17" s="20">
        <f t="shared" si="0"/>
        <v>3470177.2748999996</v>
      </c>
    </row>
    <row r="18" spans="1:6" ht="18">
      <c r="A18" s="17">
        <v>13</v>
      </c>
      <c r="B18" s="18" t="s">
        <v>87</v>
      </c>
      <c r="C18" s="18" t="s">
        <v>161</v>
      </c>
      <c r="D18" s="19">
        <v>2026238.2141</v>
      </c>
      <c r="E18" s="19">
        <v>623665.69689999998</v>
      </c>
      <c r="F18" s="20">
        <f t="shared" si="0"/>
        <v>2649903.9109999998</v>
      </c>
    </row>
    <row r="19" spans="1:6" ht="18">
      <c r="A19" s="17">
        <v>14</v>
      </c>
      <c r="B19" s="18" t="s">
        <v>87</v>
      </c>
      <c r="C19" s="18" t="s">
        <v>163</v>
      </c>
      <c r="D19" s="19">
        <v>1914518.3477</v>
      </c>
      <c r="E19" s="19">
        <v>589278.89690000005</v>
      </c>
      <c r="F19" s="20">
        <f t="shared" si="0"/>
        <v>2503797.2445999999</v>
      </c>
    </row>
    <row r="20" spans="1:6" ht="18">
      <c r="A20" s="17">
        <v>15</v>
      </c>
      <c r="B20" s="18" t="s">
        <v>87</v>
      </c>
      <c r="C20" s="18" t="s">
        <v>165</v>
      </c>
      <c r="D20" s="19">
        <v>1993574.3899000001</v>
      </c>
      <c r="E20" s="19">
        <v>613611.9399</v>
      </c>
      <c r="F20" s="20">
        <f t="shared" si="0"/>
        <v>2607186.3297999999</v>
      </c>
    </row>
    <row r="21" spans="1:6" ht="18">
      <c r="A21" s="17">
        <v>16</v>
      </c>
      <c r="B21" s="18" t="s">
        <v>87</v>
      </c>
      <c r="C21" s="18" t="s">
        <v>167</v>
      </c>
      <c r="D21" s="19">
        <v>2971776.5342999999</v>
      </c>
      <c r="E21" s="19">
        <v>914697.52690000006</v>
      </c>
      <c r="F21" s="20">
        <f t="shared" si="0"/>
        <v>3886474.0611999999</v>
      </c>
    </row>
    <row r="22" spans="1:6" ht="18">
      <c r="A22" s="17">
        <v>17</v>
      </c>
      <c r="B22" s="18" t="s">
        <v>87</v>
      </c>
      <c r="C22" s="18" t="s">
        <v>169</v>
      </c>
      <c r="D22" s="19">
        <v>2567789.2568000001</v>
      </c>
      <c r="E22" s="19">
        <v>790352.32149999996</v>
      </c>
      <c r="F22" s="20">
        <f t="shared" si="0"/>
        <v>3358141.5783000002</v>
      </c>
    </row>
    <row r="23" spans="1:6" ht="18">
      <c r="A23" s="17">
        <v>18</v>
      </c>
      <c r="B23" s="18" t="s">
        <v>88</v>
      </c>
      <c r="C23" s="18" t="s">
        <v>174</v>
      </c>
      <c r="D23" s="19">
        <v>2633351.6712000002</v>
      </c>
      <c r="E23" s="19">
        <v>810532.09530000004</v>
      </c>
      <c r="F23" s="20">
        <f t="shared" si="0"/>
        <v>3443883.7665000004</v>
      </c>
    </row>
    <row r="24" spans="1:6" ht="18">
      <c r="A24" s="17">
        <v>19</v>
      </c>
      <c r="B24" s="18" t="s">
        <v>88</v>
      </c>
      <c r="C24" s="18" t="s">
        <v>176</v>
      </c>
      <c r="D24" s="19">
        <v>3217027.193</v>
      </c>
      <c r="E24" s="19">
        <v>990184.41780000005</v>
      </c>
      <c r="F24" s="20">
        <f t="shared" si="0"/>
        <v>4207211.6107999999</v>
      </c>
    </row>
    <row r="25" spans="1:6" ht="18">
      <c r="A25" s="17">
        <v>20</v>
      </c>
      <c r="B25" s="18" t="s">
        <v>88</v>
      </c>
      <c r="C25" s="18" t="s">
        <v>177</v>
      </c>
      <c r="D25" s="19">
        <v>2739299.5764000001</v>
      </c>
      <c r="E25" s="19">
        <v>843142.31539999996</v>
      </c>
      <c r="F25" s="20">
        <f t="shared" si="0"/>
        <v>3582441.8918000003</v>
      </c>
    </row>
    <row r="26" spans="1:6" ht="18">
      <c r="A26" s="17">
        <v>21</v>
      </c>
      <c r="B26" s="18" t="s">
        <v>88</v>
      </c>
      <c r="C26" s="18" t="s">
        <v>179</v>
      </c>
      <c r="D26" s="19">
        <v>2398296.2486</v>
      </c>
      <c r="E26" s="19">
        <v>738183.24560000002</v>
      </c>
      <c r="F26" s="20">
        <f t="shared" si="0"/>
        <v>3136479.4942000001</v>
      </c>
    </row>
    <row r="27" spans="1:6" ht="18">
      <c r="A27" s="17">
        <v>22</v>
      </c>
      <c r="B27" s="18" t="s">
        <v>88</v>
      </c>
      <c r="C27" s="18" t="s">
        <v>181</v>
      </c>
      <c r="D27" s="19">
        <v>2373200.0803</v>
      </c>
      <c r="E27" s="19">
        <v>730458.77419999999</v>
      </c>
      <c r="F27" s="20">
        <f t="shared" si="0"/>
        <v>3103658.8544999999</v>
      </c>
    </row>
    <row r="28" spans="1:6" ht="18">
      <c r="A28" s="17">
        <v>23</v>
      </c>
      <c r="B28" s="18" t="s">
        <v>88</v>
      </c>
      <c r="C28" s="18" t="s">
        <v>183</v>
      </c>
      <c r="D28" s="19">
        <v>2537292.8659999999</v>
      </c>
      <c r="E28" s="19">
        <v>780965.68929999997</v>
      </c>
      <c r="F28" s="20">
        <f t="shared" si="0"/>
        <v>3318258.5553000001</v>
      </c>
    </row>
    <row r="29" spans="1:6" ht="18">
      <c r="A29" s="17">
        <v>24</v>
      </c>
      <c r="B29" s="18" t="s">
        <v>88</v>
      </c>
      <c r="C29" s="18" t="s">
        <v>185</v>
      </c>
      <c r="D29" s="19">
        <v>2763720.2738000001</v>
      </c>
      <c r="E29" s="19">
        <v>850658.88040000002</v>
      </c>
      <c r="F29" s="20">
        <f t="shared" si="0"/>
        <v>3614379.1542000002</v>
      </c>
    </row>
    <row r="30" spans="1:6" ht="18">
      <c r="A30" s="17">
        <v>25</v>
      </c>
      <c r="B30" s="18" t="s">
        <v>88</v>
      </c>
      <c r="C30" s="18" t="s">
        <v>187</v>
      </c>
      <c r="D30" s="19">
        <v>2891081.9541000002</v>
      </c>
      <c r="E30" s="19">
        <v>889860.15029999998</v>
      </c>
      <c r="F30" s="20">
        <f t="shared" si="0"/>
        <v>3780942.1044000001</v>
      </c>
    </row>
    <row r="31" spans="1:6" ht="18">
      <c r="A31" s="17">
        <v>26</v>
      </c>
      <c r="B31" s="18" t="s">
        <v>88</v>
      </c>
      <c r="C31" s="18" t="s">
        <v>189</v>
      </c>
      <c r="D31" s="19">
        <v>2513651.9141000002</v>
      </c>
      <c r="E31" s="19">
        <v>773689.12600000005</v>
      </c>
      <c r="F31" s="20">
        <f t="shared" si="0"/>
        <v>3287341.0401000003</v>
      </c>
    </row>
    <row r="32" spans="1:6" ht="18">
      <c r="A32" s="17">
        <v>27</v>
      </c>
      <c r="B32" s="18" t="s">
        <v>88</v>
      </c>
      <c r="C32" s="18" t="s">
        <v>191</v>
      </c>
      <c r="D32" s="19">
        <v>2250644.7209999999</v>
      </c>
      <c r="E32" s="19">
        <v>692736.86510000005</v>
      </c>
      <c r="F32" s="20">
        <f t="shared" si="0"/>
        <v>2943381.5861</v>
      </c>
    </row>
    <row r="33" spans="1:6" ht="18">
      <c r="A33" s="17">
        <v>28</v>
      </c>
      <c r="B33" s="18" t="s">
        <v>88</v>
      </c>
      <c r="C33" s="18" t="s">
        <v>193</v>
      </c>
      <c r="D33" s="19">
        <v>2287158.2793000001</v>
      </c>
      <c r="E33" s="19">
        <v>703975.55050000001</v>
      </c>
      <c r="F33" s="20">
        <f t="shared" si="0"/>
        <v>2991133.8297999999</v>
      </c>
    </row>
    <row r="34" spans="1:6" ht="18">
      <c r="A34" s="17">
        <v>29</v>
      </c>
      <c r="B34" s="18" t="s">
        <v>88</v>
      </c>
      <c r="C34" s="18" t="s">
        <v>195</v>
      </c>
      <c r="D34" s="19">
        <v>2239275.1946999999</v>
      </c>
      <c r="E34" s="19">
        <v>689237.3835</v>
      </c>
      <c r="F34" s="20">
        <f t="shared" si="0"/>
        <v>2928512.5781999999</v>
      </c>
    </row>
    <row r="35" spans="1:6" ht="18">
      <c r="A35" s="17">
        <v>30</v>
      </c>
      <c r="B35" s="18" t="s">
        <v>88</v>
      </c>
      <c r="C35" s="18" t="s">
        <v>197</v>
      </c>
      <c r="D35" s="19">
        <v>2596487.73</v>
      </c>
      <c r="E35" s="19">
        <v>799185.56389999995</v>
      </c>
      <c r="F35" s="20">
        <f t="shared" si="0"/>
        <v>3395673.2938999999</v>
      </c>
    </row>
    <row r="36" spans="1:6" ht="18">
      <c r="A36" s="17">
        <v>31</v>
      </c>
      <c r="B36" s="18" t="s">
        <v>88</v>
      </c>
      <c r="C36" s="18" t="s">
        <v>199</v>
      </c>
      <c r="D36" s="19">
        <v>2517141.0817</v>
      </c>
      <c r="E36" s="19">
        <v>774763.07380000001</v>
      </c>
      <c r="F36" s="20">
        <f t="shared" si="0"/>
        <v>3291904.1554999999</v>
      </c>
    </row>
    <row r="37" spans="1:6" ht="18">
      <c r="A37" s="17">
        <v>32</v>
      </c>
      <c r="B37" s="18" t="s">
        <v>88</v>
      </c>
      <c r="C37" s="18" t="s">
        <v>201</v>
      </c>
      <c r="D37" s="19">
        <v>2401958.2390999999</v>
      </c>
      <c r="E37" s="19">
        <v>739310.38749999995</v>
      </c>
      <c r="F37" s="20">
        <f t="shared" si="0"/>
        <v>3141268.6266000001</v>
      </c>
    </row>
    <row r="38" spans="1:6" ht="18">
      <c r="A38" s="17">
        <v>33</v>
      </c>
      <c r="B38" s="18" t="s">
        <v>88</v>
      </c>
      <c r="C38" s="18" t="s">
        <v>203</v>
      </c>
      <c r="D38" s="19">
        <v>2237724.2892999998</v>
      </c>
      <c r="E38" s="19">
        <v>688760.02280000004</v>
      </c>
      <c r="F38" s="20">
        <f t="shared" si="0"/>
        <v>2926484.3120999997</v>
      </c>
    </row>
    <row r="39" spans="1:6" ht="18">
      <c r="A39" s="17">
        <v>34</v>
      </c>
      <c r="B39" s="18" t="s">
        <v>88</v>
      </c>
      <c r="C39" s="18" t="s">
        <v>205</v>
      </c>
      <c r="D39" s="19">
        <v>2126636.9750999999</v>
      </c>
      <c r="E39" s="19">
        <v>654567.91899999999</v>
      </c>
      <c r="F39" s="20">
        <f t="shared" si="0"/>
        <v>2781204.8941000002</v>
      </c>
    </row>
    <row r="40" spans="1:6" ht="18">
      <c r="A40" s="17">
        <v>35</v>
      </c>
      <c r="B40" s="18" t="s">
        <v>88</v>
      </c>
      <c r="C40" s="18" t="s">
        <v>207</v>
      </c>
      <c r="D40" s="19">
        <v>2409129.5913</v>
      </c>
      <c r="E40" s="19">
        <v>741517.69279999996</v>
      </c>
      <c r="F40" s="20">
        <f t="shared" si="0"/>
        <v>3150647.2840999998</v>
      </c>
    </row>
    <row r="41" spans="1:6" ht="18">
      <c r="A41" s="17">
        <v>36</v>
      </c>
      <c r="B41" s="18" t="s">
        <v>88</v>
      </c>
      <c r="C41" s="18" t="s">
        <v>209</v>
      </c>
      <c r="D41" s="19">
        <v>3032414.5581999999</v>
      </c>
      <c r="E41" s="19">
        <v>933361.59869999997</v>
      </c>
      <c r="F41" s="20">
        <f t="shared" si="0"/>
        <v>3965776.1568999998</v>
      </c>
    </row>
    <row r="42" spans="1:6" ht="18">
      <c r="A42" s="17">
        <v>37</v>
      </c>
      <c r="B42" s="18" t="s">
        <v>88</v>
      </c>
      <c r="C42" s="18" t="s">
        <v>211</v>
      </c>
      <c r="D42" s="19">
        <v>2598114.7607</v>
      </c>
      <c r="E42" s="19">
        <v>799686.35560000001</v>
      </c>
      <c r="F42" s="20">
        <f t="shared" si="0"/>
        <v>3397801.1162999999</v>
      </c>
    </row>
    <row r="43" spans="1:6" ht="18">
      <c r="A43" s="17">
        <v>38</v>
      </c>
      <c r="B43" s="18" t="s">
        <v>88</v>
      </c>
      <c r="C43" s="18" t="s">
        <v>213</v>
      </c>
      <c r="D43" s="19">
        <v>2517769.2201</v>
      </c>
      <c r="E43" s="19">
        <v>774956.41159999999</v>
      </c>
      <c r="F43" s="20">
        <f t="shared" si="0"/>
        <v>3292725.6316999998</v>
      </c>
    </row>
    <row r="44" spans="1:6" ht="18">
      <c r="A44" s="17">
        <v>39</v>
      </c>
      <c r="B44" s="18" t="s">
        <v>89</v>
      </c>
      <c r="C44" s="18" t="s">
        <v>218</v>
      </c>
      <c r="D44" s="19">
        <v>2417653.6581999999</v>
      </c>
      <c r="E44" s="19">
        <v>744141.3567</v>
      </c>
      <c r="F44" s="20">
        <f t="shared" si="0"/>
        <v>3161795.0148999998</v>
      </c>
    </row>
    <row r="45" spans="1:6" ht="18">
      <c r="A45" s="17">
        <v>40</v>
      </c>
      <c r="B45" s="18" t="s">
        <v>89</v>
      </c>
      <c r="C45" s="18" t="s">
        <v>219</v>
      </c>
      <c r="D45" s="19">
        <v>1887700.3004000001</v>
      </c>
      <c r="E45" s="19">
        <v>581024.4399</v>
      </c>
      <c r="F45" s="20">
        <f t="shared" si="0"/>
        <v>2468724.7403000002</v>
      </c>
    </row>
    <row r="46" spans="1:6" ht="18">
      <c r="A46" s="17">
        <v>41</v>
      </c>
      <c r="B46" s="18" t="s">
        <v>89</v>
      </c>
      <c r="C46" s="18" t="s">
        <v>221</v>
      </c>
      <c r="D46" s="19">
        <v>2492299.1751999999</v>
      </c>
      <c r="E46" s="19">
        <v>767116.8628</v>
      </c>
      <c r="F46" s="20">
        <f t="shared" si="0"/>
        <v>3259416.0379999997</v>
      </c>
    </row>
    <row r="47" spans="1:6" ht="18">
      <c r="A47" s="17">
        <v>42</v>
      </c>
      <c r="B47" s="18" t="s">
        <v>89</v>
      </c>
      <c r="C47" s="18" t="s">
        <v>223</v>
      </c>
      <c r="D47" s="19">
        <v>1910630.4010999999</v>
      </c>
      <c r="E47" s="19">
        <v>588082.20689999999</v>
      </c>
      <c r="F47" s="20">
        <f t="shared" si="0"/>
        <v>2498712.608</v>
      </c>
    </row>
    <row r="48" spans="1:6" ht="18">
      <c r="A48" s="17">
        <v>43</v>
      </c>
      <c r="B48" s="18" t="s">
        <v>89</v>
      </c>
      <c r="C48" s="18" t="s">
        <v>225</v>
      </c>
      <c r="D48" s="19">
        <v>2567573.5235000001</v>
      </c>
      <c r="E48" s="19">
        <v>790285.91989999998</v>
      </c>
      <c r="F48" s="20">
        <f t="shared" si="0"/>
        <v>3357859.4434000002</v>
      </c>
    </row>
    <row r="49" spans="1:6" ht="18">
      <c r="A49" s="17">
        <v>44</v>
      </c>
      <c r="B49" s="18" t="s">
        <v>89</v>
      </c>
      <c r="C49" s="18" t="s">
        <v>227</v>
      </c>
      <c r="D49" s="19">
        <v>2237929.5551</v>
      </c>
      <c r="E49" s="19">
        <v>688823.20250000001</v>
      </c>
      <c r="F49" s="20">
        <f t="shared" si="0"/>
        <v>2926752.7576000001</v>
      </c>
    </row>
    <row r="50" spans="1:6" ht="18">
      <c r="A50" s="17">
        <v>45</v>
      </c>
      <c r="B50" s="18" t="s">
        <v>89</v>
      </c>
      <c r="C50" s="18" t="s">
        <v>229</v>
      </c>
      <c r="D50" s="19">
        <v>2538201.8843999999</v>
      </c>
      <c r="E50" s="19">
        <v>781245.48049999995</v>
      </c>
      <c r="F50" s="20">
        <f t="shared" si="0"/>
        <v>3319447.3648999999</v>
      </c>
    </row>
    <row r="51" spans="1:6" ht="18">
      <c r="A51" s="17">
        <v>46</v>
      </c>
      <c r="B51" s="18" t="s">
        <v>89</v>
      </c>
      <c r="C51" s="18" t="s">
        <v>231</v>
      </c>
      <c r="D51" s="19">
        <v>2033731.8696000001</v>
      </c>
      <c r="E51" s="19">
        <v>625972.20559999999</v>
      </c>
      <c r="F51" s="20">
        <f t="shared" si="0"/>
        <v>2659704.0751999998</v>
      </c>
    </row>
    <row r="52" spans="1:6" ht="36">
      <c r="A52" s="17">
        <v>47</v>
      </c>
      <c r="B52" s="18" t="s">
        <v>89</v>
      </c>
      <c r="C52" s="18" t="s">
        <v>233</v>
      </c>
      <c r="D52" s="19">
        <v>2360216.2033000002</v>
      </c>
      <c r="E52" s="19">
        <v>726462.40359999996</v>
      </c>
      <c r="F52" s="20">
        <f t="shared" si="0"/>
        <v>3086678.6069</v>
      </c>
    </row>
    <row r="53" spans="1:6" ht="18">
      <c r="A53" s="17">
        <v>48</v>
      </c>
      <c r="B53" s="18" t="s">
        <v>89</v>
      </c>
      <c r="C53" s="18" t="s">
        <v>235</v>
      </c>
      <c r="D53" s="19">
        <v>2567805.9632999999</v>
      </c>
      <c r="E53" s="19">
        <v>790357.46369999996</v>
      </c>
      <c r="F53" s="20">
        <f t="shared" si="0"/>
        <v>3358163.4270000001</v>
      </c>
    </row>
    <row r="54" spans="1:6" ht="18">
      <c r="A54" s="17">
        <v>49</v>
      </c>
      <c r="B54" s="18" t="s">
        <v>89</v>
      </c>
      <c r="C54" s="18" t="s">
        <v>237</v>
      </c>
      <c r="D54" s="19">
        <v>1976254.5737000001</v>
      </c>
      <c r="E54" s="19">
        <v>608280.98959999997</v>
      </c>
      <c r="F54" s="20">
        <f t="shared" si="0"/>
        <v>2584535.5633</v>
      </c>
    </row>
    <row r="55" spans="1:6" ht="18">
      <c r="A55" s="17">
        <v>50</v>
      </c>
      <c r="B55" s="18" t="s">
        <v>89</v>
      </c>
      <c r="C55" s="18" t="s">
        <v>239</v>
      </c>
      <c r="D55" s="19">
        <v>2337554.0405000001</v>
      </c>
      <c r="E55" s="19">
        <v>719487.10649999999</v>
      </c>
      <c r="F55" s="20">
        <f t="shared" si="0"/>
        <v>3057041.1469999999</v>
      </c>
    </row>
    <row r="56" spans="1:6" ht="18">
      <c r="A56" s="17">
        <v>51</v>
      </c>
      <c r="B56" s="18" t="s">
        <v>89</v>
      </c>
      <c r="C56" s="18" t="s">
        <v>241</v>
      </c>
      <c r="D56" s="19">
        <v>2338213.0976999998</v>
      </c>
      <c r="E56" s="19">
        <v>719689.96100000001</v>
      </c>
      <c r="F56" s="20">
        <f t="shared" si="0"/>
        <v>3057903.0586999999</v>
      </c>
    </row>
    <row r="57" spans="1:6" ht="18">
      <c r="A57" s="17">
        <v>52</v>
      </c>
      <c r="B57" s="18" t="s">
        <v>89</v>
      </c>
      <c r="C57" s="18" t="s">
        <v>243</v>
      </c>
      <c r="D57" s="19">
        <v>2411518.9759</v>
      </c>
      <c r="E57" s="19">
        <v>742253.13309999998</v>
      </c>
      <c r="F57" s="20">
        <f t="shared" si="0"/>
        <v>3153772.1090000002</v>
      </c>
    </row>
    <row r="58" spans="1:6" ht="18">
      <c r="A58" s="17">
        <v>53</v>
      </c>
      <c r="B58" s="18" t="s">
        <v>89</v>
      </c>
      <c r="C58" s="18" t="s">
        <v>245</v>
      </c>
      <c r="D58" s="19">
        <v>2203158.9106000001</v>
      </c>
      <c r="E58" s="19">
        <v>678120.97699999996</v>
      </c>
      <c r="F58" s="20">
        <f t="shared" si="0"/>
        <v>2881279.8876</v>
      </c>
    </row>
    <row r="59" spans="1:6" ht="18">
      <c r="A59" s="17">
        <v>54</v>
      </c>
      <c r="B59" s="18" t="s">
        <v>89</v>
      </c>
      <c r="C59" s="18" t="s">
        <v>247</v>
      </c>
      <c r="D59" s="19">
        <v>2249536.2337000002</v>
      </c>
      <c r="E59" s="19">
        <v>692395.67839999998</v>
      </c>
      <c r="F59" s="20">
        <f t="shared" si="0"/>
        <v>2941931.9121000003</v>
      </c>
    </row>
    <row r="60" spans="1:6" ht="18">
      <c r="A60" s="17">
        <v>55</v>
      </c>
      <c r="B60" s="18" t="s">
        <v>89</v>
      </c>
      <c r="C60" s="18" t="s">
        <v>249</v>
      </c>
      <c r="D60" s="19">
        <v>2099808.3555999999</v>
      </c>
      <c r="E60" s="19">
        <v>646310.20799999998</v>
      </c>
      <c r="F60" s="20">
        <f t="shared" si="0"/>
        <v>2746118.5636</v>
      </c>
    </row>
    <row r="61" spans="1:6" ht="18">
      <c r="A61" s="17">
        <v>56</v>
      </c>
      <c r="B61" s="18" t="s">
        <v>89</v>
      </c>
      <c r="C61" s="18" t="s">
        <v>251</v>
      </c>
      <c r="D61" s="19">
        <v>2608811.5578000001</v>
      </c>
      <c r="E61" s="19">
        <v>802978.77469999995</v>
      </c>
      <c r="F61" s="20">
        <f t="shared" si="0"/>
        <v>3411790.3325</v>
      </c>
    </row>
    <row r="62" spans="1:6" ht="18">
      <c r="A62" s="17">
        <v>57</v>
      </c>
      <c r="B62" s="18" t="s">
        <v>89</v>
      </c>
      <c r="C62" s="18" t="s">
        <v>253</v>
      </c>
      <c r="D62" s="19">
        <v>2176860.0893999999</v>
      </c>
      <c r="E62" s="19">
        <v>670026.33519999997</v>
      </c>
      <c r="F62" s="20">
        <f t="shared" si="0"/>
        <v>2846886.4246</v>
      </c>
    </row>
    <row r="63" spans="1:6" ht="18">
      <c r="A63" s="17">
        <v>58</v>
      </c>
      <c r="B63" s="18" t="s">
        <v>89</v>
      </c>
      <c r="C63" s="18" t="s">
        <v>255</v>
      </c>
      <c r="D63" s="19">
        <v>2290419.7673999998</v>
      </c>
      <c r="E63" s="19">
        <v>704979.41980000003</v>
      </c>
      <c r="F63" s="20">
        <f t="shared" si="0"/>
        <v>2995399.1871999996</v>
      </c>
    </row>
    <row r="64" spans="1:6" ht="18">
      <c r="A64" s="17">
        <v>59</v>
      </c>
      <c r="B64" s="18" t="s">
        <v>89</v>
      </c>
      <c r="C64" s="18" t="s">
        <v>257</v>
      </c>
      <c r="D64" s="19">
        <v>2382369.2275999999</v>
      </c>
      <c r="E64" s="19">
        <v>733280.99049999996</v>
      </c>
      <c r="F64" s="20">
        <f t="shared" si="0"/>
        <v>3115650.2180999997</v>
      </c>
    </row>
    <row r="65" spans="1:6" ht="18">
      <c r="A65" s="17">
        <v>60</v>
      </c>
      <c r="B65" s="18" t="s">
        <v>89</v>
      </c>
      <c r="C65" s="18" t="s">
        <v>259</v>
      </c>
      <c r="D65" s="19">
        <v>2047708.7052</v>
      </c>
      <c r="E65" s="19">
        <v>630274.20360000001</v>
      </c>
      <c r="F65" s="20">
        <f t="shared" si="0"/>
        <v>2677982.9087999999</v>
      </c>
    </row>
    <row r="66" spans="1:6" ht="18">
      <c r="A66" s="17">
        <v>61</v>
      </c>
      <c r="B66" s="18" t="s">
        <v>89</v>
      </c>
      <c r="C66" s="18" t="s">
        <v>261</v>
      </c>
      <c r="D66" s="19">
        <v>2138206.2338999999</v>
      </c>
      <c r="E66" s="19">
        <v>658128.87730000005</v>
      </c>
      <c r="F66" s="20">
        <f t="shared" si="0"/>
        <v>2796335.1112000002</v>
      </c>
    </row>
    <row r="67" spans="1:6" ht="18">
      <c r="A67" s="17">
        <v>62</v>
      </c>
      <c r="B67" s="18" t="s">
        <v>89</v>
      </c>
      <c r="C67" s="18" t="s">
        <v>263</v>
      </c>
      <c r="D67" s="19">
        <v>2190124.5441000001</v>
      </c>
      <c r="E67" s="19">
        <v>674109.06610000005</v>
      </c>
      <c r="F67" s="20">
        <f t="shared" si="0"/>
        <v>2864233.6102</v>
      </c>
    </row>
    <row r="68" spans="1:6" ht="18">
      <c r="A68" s="17">
        <v>63</v>
      </c>
      <c r="B68" s="18" t="s">
        <v>89</v>
      </c>
      <c r="C68" s="18" t="s">
        <v>265</v>
      </c>
      <c r="D68" s="19">
        <v>2580451.8827999998</v>
      </c>
      <c r="E68" s="19">
        <v>794249.81259999995</v>
      </c>
      <c r="F68" s="20">
        <f t="shared" si="0"/>
        <v>3374701.6953999996</v>
      </c>
    </row>
    <row r="69" spans="1:6" ht="18">
      <c r="A69" s="17">
        <v>64</v>
      </c>
      <c r="B69" s="18" t="s">
        <v>89</v>
      </c>
      <c r="C69" s="18" t="s">
        <v>267</v>
      </c>
      <c r="D69" s="19">
        <v>1922195.9177999999</v>
      </c>
      <c r="E69" s="19">
        <v>591642.0135</v>
      </c>
      <c r="F69" s="20">
        <f t="shared" si="0"/>
        <v>2513837.9312999998</v>
      </c>
    </row>
    <row r="70" spans="1:6" ht="18">
      <c r="A70" s="17">
        <v>65</v>
      </c>
      <c r="B70" s="18" t="s">
        <v>89</v>
      </c>
      <c r="C70" s="18" t="s">
        <v>269</v>
      </c>
      <c r="D70" s="19">
        <v>2358550.0885000001</v>
      </c>
      <c r="E70" s="19">
        <v>725949.5821</v>
      </c>
      <c r="F70" s="20">
        <f t="shared" si="0"/>
        <v>3084499.6705999998</v>
      </c>
    </row>
    <row r="71" spans="1:6" ht="18">
      <c r="A71" s="17">
        <v>66</v>
      </c>
      <c r="B71" s="18" t="s">
        <v>89</v>
      </c>
      <c r="C71" s="18" t="s">
        <v>271</v>
      </c>
      <c r="D71" s="19">
        <v>1922880.4353</v>
      </c>
      <c r="E71" s="19">
        <v>591852.70440000005</v>
      </c>
      <c r="F71" s="20">
        <f t="shared" ref="F71:F134" si="1">SUM(D71:E71)</f>
        <v>2514733.1397000002</v>
      </c>
    </row>
    <row r="72" spans="1:6" ht="18">
      <c r="A72" s="17">
        <v>67</v>
      </c>
      <c r="B72" s="18" t="s">
        <v>89</v>
      </c>
      <c r="C72" s="18" t="s">
        <v>273</v>
      </c>
      <c r="D72" s="19">
        <v>2507744.7812999999</v>
      </c>
      <c r="E72" s="19">
        <v>771870.94090000005</v>
      </c>
      <c r="F72" s="20">
        <f t="shared" si="1"/>
        <v>3279615.7221999997</v>
      </c>
    </row>
    <row r="73" spans="1:6" ht="36">
      <c r="A73" s="17">
        <v>68</v>
      </c>
      <c r="B73" s="18" t="s">
        <v>89</v>
      </c>
      <c r="C73" s="18" t="s">
        <v>275</v>
      </c>
      <c r="D73" s="19">
        <v>2075035.3529999999</v>
      </c>
      <c r="E73" s="19">
        <v>638685.20519999997</v>
      </c>
      <c r="F73" s="20">
        <f t="shared" si="1"/>
        <v>2713720.5581999999</v>
      </c>
    </row>
    <row r="74" spans="1:6" ht="18">
      <c r="A74" s="17">
        <v>69</v>
      </c>
      <c r="B74" s="18" t="s">
        <v>89</v>
      </c>
      <c r="C74" s="18" t="s">
        <v>277</v>
      </c>
      <c r="D74" s="19">
        <v>3136517.1222000001</v>
      </c>
      <c r="E74" s="19">
        <v>965403.83230000001</v>
      </c>
      <c r="F74" s="20">
        <f t="shared" si="1"/>
        <v>4101920.9545</v>
      </c>
    </row>
    <row r="75" spans="1:6" ht="18">
      <c r="A75" s="17">
        <v>70</v>
      </c>
      <c r="B75" s="18" t="s">
        <v>90</v>
      </c>
      <c r="C75" s="18" t="s">
        <v>282</v>
      </c>
      <c r="D75" s="19">
        <v>3527884.5605000001</v>
      </c>
      <c r="E75" s="19">
        <v>1085864.7161000001</v>
      </c>
      <c r="F75" s="20">
        <f t="shared" si="1"/>
        <v>4613749.2766000004</v>
      </c>
    </row>
    <row r="76" spans="1:6" ht="18">
      <c r="A76" s="17">
        <v>71</v>
      </c>
      <c r="B76" s="18" t="s">
        <v>90</v>
      </c>
      <c r="C76" s="18" t="s">
        <v>284</v>
      </c>
      <c r="D76" s="19">
        <v>2320137.6737000002</v>
      </c>
      <c r="E76" s="19">
        <v>714126.43839999998</v>
      </c>
      <c r="F76" s="20">
        <f t="shared" si="1"/>
        <v>3034264.1121</v>
      </c>
    </row>
    <row r="77" spans="1:6" ht="18">
      <c r="A77" s="17">
        <v>72</v>
      </c>
      <c r="B77" s="18" t="s">
        <v>90</v>
      </c>
      <c r="C77" s="18" t="s">
        <v>286</v>
      </c>
      <c r="D77" s="19">
        <v>2386765.5498000002</v>
      </c>
      <c r="E77" s="19">
        <v>734634.15590000001</v>
      </c>
      <c r="F77" s="20">
        <f t="shared" si="1"/>
        <v>3121399.7057000003</v>
      </c>
    </row>
    <row r="78" spans="1:6" ht="18">
      <c r="A78" s="17">
        <v>73</v>
      </c>
      <c r="B78" s="18" t="s">
        <v>90</v>
      </c>
      <c r="C78" s="18" t="s">
        <v>288</v>
      </c>
      <c r="D78" s="19">
        <v>2884871.7930999999</v>
      </c>
      <c r="E78" s="19">
        <v>887948.69469999999</v>
      </c>
      <c r="F78" s="20">
        <f t="shared" si="1"/>
        <v>3772820.4877999998</v>
      </c>
    </row>
    <row r="79" spans="1:6" ht="18">
      <c r="A79" s="17">
        <v>74</v>
      </c>
      <c r="B79" s="18" t="s">
        <v>90</v>
      </c>
      <c r="C79" s="18" t="s">
        <v>290</v>
      </c>
      <c r="D79" s="19">
        <v>2190966.2714999998</v>
      </c>
      <c r="E79" s="19">
        <v>674368.14549999998</v>
      </c>
      <c r="F79" s="20">
        <f t="shared" si="1"/>
        <v>2865334.4169999999</v>
      </c>
    </row>
    <row r="80" spans="1:6" ht="18">
      <c r="A80" s="17">
        <v>75</v>
      </c>
      <c r="B80" s="18" t="s">
        <v>90</v>
      </c>
      <c r="C80" s="18" t="s">
        <v>291</v>
      </c>
      <c r="D80" s="19">
        <v>2522290.7381000002</v>
      </c>
      <c r="E80" s="19">
        <v>776348.1115</v>
      </c>
      <c r="F80" s="20">
        <f t="shared" si="1"/>
        <v>3298638.8496000003</v>
      </c>
    </row>
    <row r="81" spans="1:6" ht="18">
      <c r="A81" s="17">
        <v>76</v>
      </c>
      <c r="B81" s="18" t="s">
        <v>90</v>
      </c>
      <c r="C81" s="18" t="s">
        <v>293</v>
      </c>
      <c r="D81" s="19">
        <v>2337594.5166000002</v>
      </c>
      <c r="E81" s="19">
        <v>719499.5649</v>
      </c>
      <c r="F81" s="20">
        <f t="shared" si="1"/>
        <v>3057094.0815000003</v>
      </c>
    </row>
    <row r="82" spans="1:6" ht="18">
      <c r="A82" s="17">
        <v>77</v>
      </c>
      <c r="B82" s="18" t="s">
        <v>90</v>
      </c>
      <c r="C82" s="18" t="s">
        <v>295</v>
      </c>
      <c r="D82" s="19">
        <v>2090099.9524000001</v>
      </c>
      <c r="E82" s="19">
        <v>643322.01139999996</v>
      </c>
      <c r="F82" s="20">
        <f t="shared" si="1"/>
        <v>2733421.9638</v>
      </c>
    </row>
    <row r="83" spans="1:6" ht="18">
      <c r="A83" s="17">
        <v>78</v>
      </c>
      <c r="B83" s="18" t="s">
        <v>90</v>
      </c>
      <c r="C83" s="18" t="s">
        <v>297</v>
      </c>
      <c r="D83" s="19">
        <v>2321447.7932000002</v>
      </c>
      <c r="E83" s="19">
        <v>714529.68649999995</v>
      </c>
      <c r="F83" s="20">
        <f t="shared" si="1"/>
        <v>3035977.4797</v>
      </c>
    </row>
    <row r="84" spans="1:6" ht="18">
      <c r="A84" s="17">
        <v>79</v>
      </c>
      <c r="B84" s="18" t="s">
        <v>90</v>
      </c>
      <c r="C84" s="18" t="s">
        <v>299</v>
      </c>
      <c r="D84" s="19">
        <v>3672614.0934000001</v>
      </c>
      <c r="E84" s="19">
        <v>1130411.7217000001</v>
      </c>
      <c r="F84" s="20">
        <f t="shared" si="1"/>
        <v>4803025.8151000002</v>
      </c>
    </row>
    <row r="85" spans="1:6" ht="18">
      <c r="A85" s="17">
        <v>80</v>
      </c>
      <c r="B85" s="18" t="s">
        <v>90</v>
      </c>
      <c r="C85" s="18" t="s">
        <v>301</v>
      </c>
      <c r="D85" s="19">
        <v>2552471.2300999998</v>
      </c>
      <c r="E85" s="19">
        <v>785637.51170000003</v>
      </c>
      <c r="F85" s="20">
        <f t="shared" si="1"/>
        <v>3338108.7418</v>
      </c>
    </row>
    <row r="86" spans="1:6" ht="18">
      <c r="A86" s="17">
        <v>81</v>
      </c>
      <c r="B86" s="18" t="s">
        <v>90</v>
      </c>
      <c r="C86" s="18" t="s">
        <v>303</v>
      </c>
      <c r="D86" s="19">
        <v>3120652.3498</v>
      </c>
      <c r="E86" s="19">
        <v>960520.73699999996</v>
      </c>
      <c r="F86" s="20">
        <f t="shared" si="1"/>
        <v>4081173.0867999997</v>
      </c>
    </row>
    <row r="87" spans="1:6" ht="18">
      <c r="A87" s="17">
        <v>82</v>
      </c>
      <c r="B87" s="18" t="s">
        <v>90</v>
      </c>
      <c r="C87" s="18" t="s">
        <v>305</v>
      </c>
      <c r="D87" s="19">
        <v>2292882.9514000001</v>
      </c>
      <c r="E87" s="19">
        <v>705737.57510000002</v>
      </c>
      <c r="F87" s="20">
        <f t="shared" si="1"/>
        <v>2998620.5265000002</v>
      </c>
    </row>
    <row r="88" spans="1:6" ht="18">
      <c r="A88" s="17">
        <v>83</v>
      </c>
      <c r="B88" s="18" t="s">
        <v>90</v>
      </c>
      <c r="C88" s="18" t="s">
        <v>307</v>
      </c>
      <c r="D88" s="19">
        <v>2273407.0899</v>
      </c>
      <c r="E88" s="19">
        <v>699743.00520000001</v>
      </c>
      <c r="F88" s="20">
        <f t="shared" si="1"/>
        <v>2973150.0951</v>
      </c>
    </row>
    <row r="89" spans="1:6" ht="18">
      <c r="A89" s="17">
        <v>84</v>
      </c>
      <c r="B89" s="18" t="s">
        <v>90</v>
      </c>
      <c r="C89" s="18" t="s">
        <v>309</v>
      </c>
      <c r="D89" s="19">
        <v>2728586.3184000002</v>
      </c>
      <c r="E89" s="19">
        <v>839844.8297</v>
      </c>
      <c r="F89" s="20">
        <f t="shared" si="1"/>
        <v>3568431.1481000003</v>
      </c>
    </row>
    <row r="90" spans="1:6" ht="18">
      <c r="A90" s="17">
        <v>85</v>
      </c>
      <c r="B90" s="18" t="s">
        <v>90</v>
      </c>
      <c r="C90" s="18" t="s">
        <v>311</v>
      </c>
      <c r="D90" s="19">
        <v>2607241.4389999998</v>
      </c>
      <c r="E90" s="19">
        <v>802495.50020000001</v>
      </c>
      <c r="F90" s="20">
        <f t="shared" si="1"/>
        <v>3409736.9391999999</v>
      </c>
    </row>
    <row r="91" spans="1:6" ht="18">
      <c r="A91" s="17">
        <v>86</v>
      </c>
      <c r="B91" s="18" t="s">
        <v>90</v>
      </c>
      <c r="C91" s="18" t="s">
        <v>312</v>
      </c>
      <c r="D91" s="19">
        <v>2184148.1655999999</v>
      </c>
      <c r="E91" s="19">
        <v>672269.5675</v>
      </c>
      <c r="F91" s="20">
        <f t="shared" si="1"/>
        <v>2856417.7330999998</v>
      </c>
    </row>
    <row r="92" spans="1:6" ht="18">
      <c r="A92" s="17">
        <v>87</v>
      </c>
      <c r="B92" s="18" t="s">
        <v>90</v>
      </c>
      <c r="C92" s="18" t="s">
        <v>314</v>
      </c>
      <c r="D92" s="19">
        <v>2263175.2974999999</v>
      </c>
      <c r="E92" s="19">
        <v>696593.7121</v>
      </c>
      <c r="F92" s="20">
        <f t="shared" si="1"/>
        <v>2959769.0096</v>
      </c>
    </row>
    <row r="93" spans="1:6" ht="18">
      <c r="A93" s="17">
        <v>88</v>
      </c>
      <c r="B93" s="18" t="s">
        <v>90</v>
      </c>
      <c r="C93" s="18" t="s">
        <v>316</v>
      </c>
      <c r="D93" s="19">
        <v>2444037.1587</v>
      </c>
      <c r="E93" s="19">
        <v>752262.06240000005</v>
      </c>
      <c r="F93" s="20">
        <f t="shared" si="1"/>
        <v>3196299.2211000002</v>
      </c>
    </row>
    <row r="94" spans="1:6" ht="18">
      <c r="A94" s="17">
        <v>89</v>
      </c>
      <c r="B94" s="18" t="s">
        <v>90</v>
      </c>
      <c r="C94" s="18" t="s">
        <v>318</v>
      </c>
      <c r="D94" s="19">
        <v>2473303.8076999998</v>
      </c>
      <c r="E94" s="19">
        <v>761270.18640000001</v>
      </c>
      <c r="F94" s="20">
        <f t="shared" si="1"/>
        <v>3234573.9940999998</v>
      </c>
    </row>
    <row r="95" spans="1:6" ht="18">
      <c r="A95" s="17">
        <v>90</v>
      </c>
      <c r="B95" s="18" t="s">
        <v>90</v>
      </c>
      <c r="C95" s="18" t="s">
        <v>320</v>
      </c>
      <c r="D95" s="19">
        <v>2374735.8742999998</v>
      </c>
      <c r="E95" s="19">
        <v>730931.48369999998</v>
      </c>
      <c r="F95" s="20">
        <f t="shared" si="1"/>
        <v>3105667.358</v>
      </c>
    </row>
    <row r="96" spans="1:6" ht="18">
      <c r="A96" s="17">
        <v>91</v>
      </c>
      <c r="B96" s="18" t="s">
        <v>91</v>
      </c>
      <c r="C96" s="18" t="s">
        <v>325</v>
      </c>
      <c r="D96" s="19">
        <v>4004061.4169000001</v>
      </c>
      <c r="E96" s="19">
        <v>1232429.5024999999</v>
      </c>
      <c r="F96" s="20">
        <f t="shared" si="1"/>
        <v>5236490.9194</v>
      </c>
    </row>
    <row r="97" spans="1:6" ht="18">
      <c r="A97" s="17">
        <v>92</v>
      </c>
      <c r="B97" s="18" t="s">
        <v>91</v>
      </c>
      <c r="C97" s="18" t="s">
        <v>91</v>
      </c>
      <c r="D97" s="19">
        <v>4835325.8740999997</v>
      </c>
      <c r="E97" s="19">
        <v>1488288.4254000001</v>
      </c>
      <c r="F97" s="20">
        <f t="shared" si="1"/>
        <v>6323614.2994999997</v>
      </c>
    </row>
    <row r="98" spans="1:6" ht="18">
      <c r="A98" s="17">
        <v>93</v>
      </c>
      <c r="B98" s="18" t="s">
        <v>91</v>
      </c>
      <c r="C98" s="18" t="s">
        <v>328</v>
      </c>
      <c r="D98" s="19">
        <v>2114712.6856999998</v>
      </c>
      <c r="E98" s="19">
        <v>650897.68409999995</v>
      </c>
      <c r="F98" s="20">
        <f t="shared" si="1"/>
        <v>2765610.3697999995</v>
      </c>
    </row>
    <row r="99" spans="1:6" ht="18">
      <c r="A99" s="17">
        <v>94</v>
      </c>
      <c r="B99" s="18" t="s">
        <v>91</v>
      </c>
      <c r="C99" s="18" t="s">
        <v>330</v>
      </c>
      <c r="D99" s="19">
        <v>2499244.8791999999</v>
      </c>
      <c r="E99" s="19">
        <v>769254.71470000001</v>
      </c>
      <c r="F99" s="20">
        <f t="shared" si="1"/>
        <v>3268499.5938999997</v>
      </c>
    </row>
    <row r="100" spans="1:6" ht="18">
      <c r="A100" s="17">
        <v>95</v>
      </c>
      <c r="B100" s="18" t="s">
        <v>91</v>
      </c>
      <c r="C100" s="18" t="s">
        <v>332</v>
      </c>
      <c r="D100" s="19">
        <v>3170395.0554</v>
      </c>
      <c r="E100" s="19">
        <v>975831.28579999995</v>
      </c>
      <c r="F100" s="20">
        <f t="shared" si="1"/>
        <v>4146226.3411999997</v>
      </c>
    </row>
    <row r="101" spans="1:6" ht="18">
      <c r="A101" s="17">
        <v>96</v>
      </c>
      <c r="B101" s="18" t="s">
        <v>91</v>
      </c>
      <c r="C101" s="18" t="s">
        <v>333</v>
      </c>
      <c r="D101" s="19">
        <v>2099387.2955999998</v>
      </c>
      <c r="E101" s="19">
        <v>646180.6078</v>
      </c>
      <c r="F101" s="20">
        <f t="shared" si="1"/>
        <v>2745567.9033999997</v>
      </c>
    </row>
    <row r="102" spans="1:6" ht="18">
      <c r="A102" s="17">
        <v>97</v>
      </c>
      <c r="B102" s="18" t="s">
        <v>91</v>
      </c>
      <c r="C102" s="18" t="s">
        <v>335</v>
      </c>
      <c r="D102" s="19">
        <v>3349303.5402000002</v>
      </c>
      <c r="E102" s="19">
        <v>1030898.3969000001</v>
      </c>
      <c r="F102" s="20">
        <f t="shared" si="1"/>
        <v>4380201.9371000007</v>
      </c>
    </row>
    <row r="103" spans="1:6" ht="18">
      <c r="A103" s="17">
        <v>98</v>
      </c>
      <c r="B103" s="18" t="s">
        <v>91</v>
      </c>
      <c r="C103" s="18" t="s">
        <v>337</v>
      </c>
      <c r="D103" s="19">
        <v>3381024.3113000002</v>
      </c>
      <c r="E103" s="19">
        <v>1040661.887</v>
      </c>
      <c r="F103" s="20">
        <f t="shared" si="1"/>
        <v>4421686.1983000003</v>
      </c>
    </row>
    <row r="104" spans="1:6" ht="18">
      <c r="A104" s="17">
        <v>99</v>
      </c>
      <c r="B104" s="18" t="s">
        <v>91</v>
      </c>
      <c r="C104" s="18" t="s">
        <v>339</v>
      </c>
      <c r="D104" s="19">
        <v>2378176.3774999999</v>
      </c>
      <c r="E104" s="19">
        <v>731990.45290000003</v>
      </c>
      <c r="F104" s="20">
        <f t="shared" si="1"/>
        <v>3110166.8303999999</v>
      </c>
    </row>
    <row r="105" spans="1:6" ht="18">
      <c r="A105" s="17">
        <v>100</v>
      </c>
      <c r="B105" s="18" t="s">
        <v>91</v>
      </c>
      <c r="C105" s="18" t="s">
        <v>340</v>
      </c>
      <c r="D105" s="19">
        <v>2723706.0159999998</v>
      </c>
      <c r="E105" s="19">
        <v>838342.69779999997</v>
      </c>
      <c r="F105" s="20">
        <f t="shared" si="1"/>
        <v>3562048.7138</v>
      </c>
    </row>
    <row r="106" spans="1:6" ht="18">
      <c r="A106" s="17">
        <v>101</v>
      </c>
      <c r="B106" s="18" t="s">
        <v>91</v>
      </c>
      <c r="C106" s="18" t="s">
        <v>342</v>
      </c>
      <c r="D106" s="19">
        <v>2107517.5937999999</v>
      </c>
      <c r="E106" s="19">
        <v>648683.07180000003</v>
      </c>
      <c r="F106" s="20">
        <f t="shared" si="1"/>
        <v>2756200.6655999999</v>
      </c>
    </row>
    <row r="107" spans="1:6" ht="18">
      <c r="A107" s="17">
        <v>102</v>
      </c>
      <c r="B107" s="18" t="s">
        <v>91</v>
      </c>
      <c r="C107" s="18" t="s">
        <v>344</v>
      </c>
      <c r="D107" s="19">
        <v>3263710.6066999999</v>
      </c>
      <c r="E107" s="19">
        <v>1004553.3324</v>
      </c>
      <c r="F107" s="20">
        <f t="shared" si="1"/>
        <v>4268263.9391000001</v>
      </c>
    </row>
    <row r="108" spans="1:6" ht="18">
      <c r="A108" s="17">
        <v>103</v>
      </c>
      <c r="B108" s="18" t="s">
        <v>91</v>
      </c>
      <c r="C108" s="18" t="s">
        <v>346</v>
      </c>
      <c r="D108" s="19">
        <v>2684246.2181000002</v>
      </c>
      <c r="E108" s="19">
        <v>826197.17500000005</v>
      </c>
      <c r="F108" s="20">
        <f t="shared" si="1"/>
        <v>3510443.3931</v>
      </c>
    </row>
    <row r="109" spans="1:6" ht="18">
      <c r="A109" s="17">
        <v>104</v>
      </c>
      <c r="B109" s="18" t="s">
        <v>91</v>
      </c>
      <c r="C109" s="18" t="s">
        <v>348</v>
      </c>
      <c r="D109" s="19">
        <v>3134355.5605000001</v>
      </c>
      <c r="E109" s="19">
        <v>964738.51470000006</v>
      </c>
      <c r="F109" s="20">
        <f t="shared" si="1"/>
        <v>4099094.0752000003</v>
      </c>
    </row>
    <row r="110" spans="1:6" ht="18">
      <c r="A110" s="17">
        <v>105</v>
      </c>
      <c r="B110" s="18" t="s">
        <v>91</v>
      </c>
      <c r="C110" s="18" t="s">
        <v>350</v>
      </c>
      <c r="D110" s="19">
        <v>4016607.3248000001</v>
      </c>
      <c r="E110" s="19">
        <v>1236291.0684</v>
      </c>
      <c r="F110" s="20">
        <f t="shared" si="1"/>
        <v>5252898.3931999998</v>
      </c>
    </row>
    <row r="111" spans="1:6" ht="18">
      <c r="A111" s="17">
        <v>106</v>
      </c>
      <c r="B111" s="18" t="s">
        <v>91</v>
      </c>
      <c r="C111" s="18" t="s">
        <v>352</v>
      </c>
      <c r="D111" s="19">
        <v>3011170.7467999998</v>
      </c>
      <c r="E111" s="19">
        <v>926822.8628</v>
      </c>
      <c r="F111" s="20">
        <f t="shared" si="1"/>
        <v>3937993.6096000001</v>
      </c>
    </row>
    <row r="112" spans="1:6" ht="18">
      <c r="A112" s="17">
        <v>107</v>
      </c>
      <c r="B112" s="18" t="s">
        <v>91</v>
      </c>
      <c r="C112" s="18" t="s">
        <v>354</v>
      </c>
      <c r="D112" s="19">
        <v>2961717.3160000001</v>
      </c>
      <c r="E112" s="19">
        <v>911601.35129999998</v>
      </c>
      <c r="F112" s="20">
        <f t="shared" si="1"/>
        <v>3873318.6672999999</v>
      </c>
    </row>
    <row r="113" spans="1:6" ht="18">
      <c r="A113" s="17">
        <v>108</v>
      </c>
      <c r="B113" s="18" t="s">
        <v>91</v>
      </c>
      <c r="C113" s="18" t="s">
        <v>356</v>
      </c>
      <c r="D113" s="19">
        <v>4165091.8442000002</v>
      </c>
      <c r="E113" s="19">
        <v>1281993.8395</v>
      </c>
      <c r="F113" s="20">
        <f t="shared" si="1"/>
        <v>5447085.6836999999</v>
      </c>
    </row>
    <row r="114" spans="1:6" ht="18">
      <c r="A114" s="17">
        <v>109</v>
      </c>
      <c r="B114" s="18" t="s">
        <v>91</v>
      </c>
      <c r="C114" s="18" t="s">
        <v>358</v>
      </c>
      <c r="D114" s="19">
        <v>2318115.1409999998</v>
      </c>
      <c r="E114" s="19">
        <v>713503.91330000001</v>
      </c>
      <c r="F114" s="20">
        <f t="shared" si="1"/>
        <v>3031619.0543</v>
      </c>
    </row>
    <row r="115" spans="1:6" ht="18">
      <c r="A115" s="17">
        <v>110</v>
      </c>
      <c r="B115" s="18" t="s">
        <v>91</v>
      </c>
      <c r="C115" s="18" t="s">
        <v>360</v>
      </c>
      <c r="D115" s="19">
        <v>2593902.9948</v>
      </c>
      <c r="E115" s="19">
        <v>798389.99569999997</v>
      </c>
      <c r="F115" s="20">
        <f t="shared" si="1"/>
        <v>3392292.9904999998</v>
      </c>
    </row>
    <row r="116" spans="1:6" ht="18">
      <c r="A116" s="17">
        <v>111</v>
      </c>
      <c r="B116" s="18" t="s">
        <v>92</v>
      </c>
      <c r="C116" s="18" t="s">
        <v>365</v>
      </c>
      <c r="D116" s="19">
        <v>2945569.4611999998</v>
      </c>
      <c r="E116" s="19">
        <v>906631.12470000004</v>
      </c>
      <c r="F116" s="20">
        <f t="shared" si="1"/>
        <v>3852200.5858999998</v>
      </c>
    </row>
    <row r="117" spans="1:6" ht="18">
      <c r="A117" s="17">
        <v>112</v>
      </c>
      <c r="B117" s="18" t="s">
        <v>92</v>
      </c>
      <c r="C117" s="18" t="s">
        <v>366</v>
      </c>
      <c r="D117" s="19">
        <v>3381529.0134000001</v>
      </c>
      <c r="E117" s="19">
        <v>1040817.2317</v>
      </c>
      <c r="F117" s="20">
        <f t="shared" si="1"/>
        <v>4422346.2450999999</v>
      </c>
    </row>
    <row r="118" spans="1:6" ht="36">
      <c r="A118" s="17">
        <v>113</v>
      </c>
      <c r="B118" s="18" t="s">
        <v>92</v>
      </c>
      <c r="C118" s="18" t="s">
        <v>368</v>
      </c>
      <c r="D118" s="19">
        <v>2250411.1502</v>
      </c>
      <c r="E118" s="19">
        <v>692664.97329999995</v>
      </c>
      <c r="F118" s="20">
        <f t="shared" si="1"/>
        <v>2943076.1234999998</v>
      </c>
    </row>
    <row r="119" spans="1:6" ht="18">
      <c r="A119" s="17">
        <v>114</v>
      </c>
      <c r="B119" s="18" t="s">
        <v>92</v>
      </c>
      <c r="C119" s="18" t="s">
        <v>370</v>
      </c>
      <c r="D119" s="19">
        <v>2774858.6157999998</v>
      </c>
      <c r="E119" s="19">
        <v>854087.20479999995</v>
      </c>
      <c r="F119" s="20">
        <f t="shared" si="1"/>
        <v>3628945.8205999997</v>
      </c>
    </row>
    <row r="120" spans="1:6" ht="18">
      <c r="A120" s="17">
        <v>115</v>
      </c>
      <c r="B120" s="18" t="s">
        <v>92</v>
      </c>
      <c r="C120" s="18" t="s">
        <v>372</v>
      </c>
      <c r="D120" s="19">
        <v>2916134.4816999999</v>
      </c>
      <c r="E120" s="19">
        <v>897571.18940000003</v>
      </c>
      <c r="F120" s="20">
        <f t="shared" si="1"/>
        <v>3813705.6710999999</v>
      </c>
    </row>
    <row r="121" spans="1:6" ht="18">
      <c r="A121" s="17">
        <v>116</v>
      </c>
      <c r="B121" s="18" t="s">
        <v>92</v>
      </c>
      <c r="C121" s="18" t="s">
        <v>374</v>
      </c>
      <c r="D121" s="19">
        <v>2867012.8796000001</v>
      </c>
      <c r="E121" s="19">
        <v>882451.81299999997</v>
      </c>
      <c r="F121" s="20">
        <f t="shared" si="1"/>
        <v>3749464.6926000002</v>
      </c>
    </row>
    <row r="122" spans="1:6" ht="18">
      <c r="A122" s="17">
        <v>117</v>
      </c>
      <c r="B122" s="18" t="s">
        <v>92</v>
      </c>
      <c r="C122" s="18" t="s">
        <v>376</v>
      </c>
      <c r="D122" s="19">
        <v>3960974.4037000001</v>
      </c>
      <c r="E122" s="19">
        <v>1219167.5415000001</v>
      </c>
      <c r="F122" s="20">
        <f t="shared" si="1"/>
        <v>5180141.9452</v>
      </c>
    </row>
    <row r="123" spans="1:6" ht="18">
      <c r="A123" s="17">
        <v>118</v>
      </c>
      <c r="B123" s="18" t="s">
        <v>92</v>
      </c>
      <c r="C123" s="18" t="s">
        <v>378</v>
      </c>
      <c r="D123" s="19">
        <v>3656127.4371000002</v>
      </c>
      <c r="E123" s="19">
        <v>1125337.2137</v>
      </c>
      <c r="F123" s="20">
        <f t="shared" si="1"/>
        <v>4781464.6507999999</v>
      </c>
    </row>
    <row r="124" spans="1:6" ht="18">
      <c r="A124" s="17">
        <v>119</v>
      </c>
      <c r="B124" s="18" t="s">
        <v>93</v>
      </c>
      <c r="C124" s="18" t="s">
        <v>383</v>
      </c>
      <c r="D124" s="19">
        <v>2913269.9114999999</v>
      </c>
      <c r="E124" s="19">
        <v>896689.48950000003</v>
      </c>
      <c r="F124" s="20">
        <f t="shared" si="1"/>
        <v>3809959.4010000001</v>
      </c>
    </row>
    <row r="125" spans="1:6" ht="18">
      <c r="A125" s="17">
        <v>120</v>
      </c>
      <c r="B125" s="18" t="s">
        <v>93</v>
      </c>
      <c r="C125" s="18" t="s">
        <v>385</v>
      </c>
      <c r="D125" s="19">
        <v>2570519.8963000001</v>
      </c>
      <c r="E125" s="19">
        <v>791192.79830000002</v>
      </c>
      <c r="F125" s="20">
        <f t="shared" si="1"/>
        <v>3361712.6946</v>
      </c>
    </row>
    <row r="126" spans="1:6" ht="18">
      <c r="A126" s="17">
        <v>121</v>
      </c>
      <c r="B126" s="18" t="s">
        <v>93</v>
      </c>
      <c r="C126" s="18" t="s">
        <v>387</v>
      </c>
      <c r="D126" s="19">
        <v>2489027.4934</v>
      </c>
      <c r="E126" s="19">
        <v>766109.85600000003</v>
      </c>
      <c r="F126" s="20">
        <f t="shared" si="1"/>
        <v>3255137.3494000002</v>
      </c>
    </row>
    <row r="127" spans="1:6" ht="18">
      <c r="A127" s="17">
        <v>122</v>
      </c>
      <c r="B127" s="18" t="s">
        <v>93</v>
      </c>
      <c r="C127" s="18" t="s">
        <v>389</v>
      </c>
      <c r="D127" s="19">
        <v>2950709.5589000001</v>
      </c>
      <c r="E127" s="19">
        <v>908213.22030000004</v>
      </c>
      <c r="F127" s="20">
        <f t="shared" si="1"/>
        <v>3858922.7792000002</v>
      </c>
    </row>
    <row r="128" spans="1:6" ht="18">
      <c r="A128" s="17">
        <v>123</v>
      </c>
      <c r="B128" s="18" t="s">
        <v>93</v>
      </c>
      <c r="C128" s="18" t="s">
        <v>391</v>
      </c>
      <c r="D128" s="19">
        <v>3829561.5957999998</v>
      </c>
      <c r="E128" s="19">
        <v>1178719.3554</v>
      </c>
      <c r="F128" s="20">
        <f t="shared" si="1"/>
        <v>5008280.9512</v>
      </c>
    </row>
    <row r="129" spans="1:6" ht="18">
      <c r="A129" s="17">
        <v>124</v>
      </c>
      <c r="B129" s="18" t="s">
        <v>93</v>
      </c>
      <c r="C129" s="18" t="s">
        <v>393</v>
      </c>
      <c r="D129" s="19">
        <v>3128799.8220000002</v>
      </c>
      <c r="E129" s="19">
        <v>963028.48699999996</v>
      </c>
      <c r="F129" s="20">
        <f t="shared" si="1"/>
        <v>4091828.3090000004</v>
      </c>
    </row>
    <row r="130" spans="1:6" ht="18">
      <c r="A130" s="17">
        <v>125</v>
      </c>
      <c r="B130" s="18" t="s">
        <v>93</v>
      </c>
      <c r="C130" s="18" t="s">
        <v>395</v>
      </c>
      <c r="D130" s="19">
        <v>2967958.6998000001</v>
      </c>
      <c r="E130" s="19">
        <v>913522.41709999996</v>
      </c>
      <c r="F130" s="20">
        <f t="shared" si="1"/>
        <v>3881481.1168999998</v>
      </c>
    </row>
    <row r="131" spans="1:6" ht="18">
      <c r="A131" s="17">
        <v>126</v>
      </c>
      <c r="B131" s="18" t="s">
        <v>93</v>
      </c>
      <c r="C131" s="18" t="s">
        <v>397</v>
      </c>
      <c r="D131" s="19">
        <v>2550522.7344</v>
      </c>
      <c r="E131" s="19">
        <v>785037.77469999995</v>
      </c>
      <c r="F131" s="20">
        <f t="shared" si="1"/>
        <v>3335560.5090999999</v>
      </c>
    </row>
    <row r="132" spans="1:6" ht="18">
      <c r="A132" s="17">
        <v>127</v>
      </c>
      <c r="B132" s="18" t="s">
        <v>93</v>
      </c>
      <c r="C132" s="18" t="s">
        <v>399</v>
      </c>
      <c r="D132" s="19">
        <v>3221968.0405999999</v>
      </c>
      <c r="E132" s="19">
        <v>991705.18530000001</v>
      </c>
      <c r="F132" s="20">
        <f t="shared" si="1"/>
        <v>4213673.2259</v>
      </c>
    </row>
    <row r="133" spans="1:6" ht="18">
      <c r="A133" s="17">
        <v>128</v>
      </c>
      <c r="B133" s="18" t="s">
        <v>93</v>
      </c>
      <c r="C133" s="18" t="s">
        <v>401</v>
      </c>
      <c r="D133" s="19">
        <v>3048347.0233</v>
      </c>
      <c r="E133" s="19">
        <v>938265.52949999995</v>
      </c>
      <c r="F133" s="20">
        <f t="shared" si="1"/>
        <v>3986612.5527999997</v>
      </c>
    </row>
    <row r="134" spans="1:6" ht="18">
      <c r="A134" s="17">
        <v>129</v>
      </c>
      <c r="B134" s="18" t="s">
        <v>93</v>
      </c>
      <c r="C134" s="18" t="s">
        <v>403</v>
      </c>
      <c r="D134" s="19">
        <v>3490153.8961999998</v>
      </c>
      <c r="E134" s="19">
        <v>1074251.4117999999</v>
      </c>
      <c r="F134" s="20">
        <f t="shared" si="1"/>
        <v>4564405.3080000002</v>
      </c>
    </row>
    <row r="135" spans="1:6" ht="18">
      <c r="A135" s="17">
        <v>130</v>
      </c>
      <c r="B135" s="18" t="s">
        <v>93</v>
      </c>
      <c r="C135" s="18" t="s">
        <v>405</v>
      </c>
      <c r="D135" s="19">
        <v>2680232.6187</v>
      </c>
      <c r="E135" s="19">
        <v>824961.80980000005</v>
      </c>
      <c r="F135" s="20">
        <f t="shared" ref="F135:F198" si="2">SUM(D135:E135)</f>
        <v>3505194.4284999999</v>
      </c>
    </row>
    <row r="136" spans="1:6" ht="18">
      <c r="A136" s="17">
        <v>131</v>
      </c>
      <c r="B136" s="18" t="s">
        <v>93</v>
      </c>
      <c r="C136" s="18" t="s">
        <v>407</v>
      </c>
      <c r="D136" s="19">
        <v>3219589.3446999998</v>
      </c>
      <c r="E136" s="19">
        <v>990973.03489999997</v>
      </c>
      <c r="F136" s="20">
        <f t="shared" si="2"/>
        <v>4210562.3795999996</v>
      </c>
    </row>
    <row r="137" spans="1:6" ht="18">
      <c r="A137" s="17">
        <v>132</v>
      </c>
      <c r="B137" s="18" t="s">
        <v>93</v>
      </c>
      <c r="C137" s="18" t="s">
        <v>408</v>
      </c>
      <c r="D137" s="19">
        <v>2378323.5318</v>
      </c>
      <c r="E137" s="19">
        <v>732035.74620000005</v>
      </c>
      <c r="F137" s="20">
        <f t="shared" si="2"/>
        <v>3110359.2779999999</v>
      </c>
    </row>
    <row r="138" spans="1:6" ht="18">
      <c r="A138" s="17">
        <v>133</v>
      </c>
      <c r="B138" s="18" t="s">
        <v>93</v>
      </c>
      <c r="C138" s="18" t="s">
        <v>410</v>
      </c>
      <c r="D138" s="19">
        <v>2498479.1949999998</v>
      </c>
      <c r="E138" s="19">
        <v>769019.04110000003</v>
      </c>
      <c r="F138" s="20">
        <f t="shared" si="2"/>
        <v>3267498.2360999999</v>
      </c>
    </row>
    <row r="139" spans="1:6" ht="18">
      <c r="A139" s="17">
        <v>134</v>
      </c>
      <c r="B139" s="18" t="s">
        <v>93</v>
      </c>
      <c r="C139" s="18" t="s">
        <v>412</v>
      </c>
      <c r="D139" s="19">
        <v>2278917.7230000002</v>
      </c>
      <c r="E139" s="19">
        <v>701439.14969999995</v>
      </c>
      <c r="F139" s="20">
        <f t="shared" si="2"/>
        <v>2980356.8727000002</v>
      </c>
    </row>
    <row r="140" spans="1:6" ht="18">
      <c r="A140" s="17">
        <v>135</v>
      </c>
      <c r="B140" s="18" t="s">
        <v>93</v>
      </c>
      <c r="C140" s="18" t="s">
        <v>414</v>
      </c>
      <c r="D140" s="19">
        <v>2883527.1009</v>
      </c>
      <c r="E140" s="19">
        <v>887534.80539999995</v>
      </c>
      <c r="F140" s="20">
        <f t="shared" si="2"/>
        <v>3771061.9062999999</v>
      </c>
    </row>
    <row r="141" spans="1:6" ht="18">
      <c r="A141" s="17">
        <v>136</v>
      </c>
      <c r="B141" s="18" t="s">
        <v>93</v>
      </c>
      <c r="C141" s="18" t="s">
        <v>416</v>
      </c>
      <c r="D141" s="19">
        <v>2702157.9046999998</v>
      </c>
      <c r="E141" s="19">
        <v>831710.3</v>
      </c>
      <c r="F141" s="20">
        <f t="shared" si="2"/>
        <v>3533868.2046999997</v>
      </c>
    </row>
    <row r="142" spans="1:6" ht="18">
      <c r="A142" s="17">
        <v>137</v>
      </c>
      <c r="B142" s="18" t="s">
        <v>93</v>
      </c>
      <c r="C142" s="18" t="s">
        <v>418</v>
      </c>
      <c r="D142" s="19">
        <v>3164724.2993999999</v>
      </c>
      <c r="E142" s="19">
        <v>974085.85629999998</v>
      </c>
      <c r="F142" s="20">
        <f t="shared" si="2"/>
        <v>4138810.1557</v>
      </c>
    </row>
    <row r="143" spans="1:6" ht="18">
      <c r="A143" s="17">
        <v>138</v>
      </c>
      <c r="B143" s="18" t="s">
        <v>93</v>
      </c>
      <c r="C143" s="18" t="s">
        <v>420</v>
      </c>
      <c r="D143" s="19">
        <v>2193399.9983000001</v>
      </c>
      <c r="E143" s="19">
        <v>675117.23400000005</v>
      </c>
      <c r="F143" s="20">
        <f t="shared" si="2"/>
        <v>2868517.2323000003</v>
      </c>
    </row>
    <row r="144" spans="1:6" ht="18">
      <c r="A144" s="17">
        <v>139</v>
      </c>
      <c r="B144" s="18" t="s">
        <v>93</v>
      </c>
      <c r="C144" s="18" t="s">
        <v>422</v>
      </c>
      <c r="D144" s="19">
        <v>2999087.0057000001</v>
      </c>
      <c r="E144" s="19">
        <v>923103.54949999996</v>
      </c>
      <c r="F144" s="20">
        <f t="shared" si="2"/>
        <v>3922190.5552000003</v>
      </c>
    </row>
    <row r="145" spans="1:6" ht="18">
      <c r="A145" s="17">
        <v>140</v>
      </c>
      <c r="B145" s="18" t="s">
        <v>93</v>
      </c>
      <c r="C145" s="18" t="s">
        <v>424</v>
      </c>
      <c r="D145" s="19">
        <v>2920265.3953999998</v>
      </c>
      <c r="E145" s="19">
        <v>898842.66339999996</v>
      </c>
      <c r="F145" s="20">
        <f t="shared" si="2"/>
        <v>3819108.0587999998</v>
      </c>
    </row>
    <row r="146" spans="1:6" ht="18">
      <c r="A146" s="17">
        <v>141</v>
      </c>
      <c r="B146" s="18" t="s">
        <v>93</v>
      </c>
      <c r="C146" s="18" t="s">
        <v>426</v>
      </c>
      <c r="D146" s="19">
        <v>3093077.7762000002</v>
      </c>
      <c r="E146" s="19">
        <v>952033.42509999999</v>
      </c>
      <c r="F146" s="20">
        <f t="shared" si="2"/>
        <v>4045111.2013000003</v>
      </c>
    </row>
    <row r="147" spans="1:6" ht="18">
      <c r="A147" s="17">
        <v>142</v>
      </c>
      <c r="B147" s="18" t="s">
        <v>94</v>
      </c>
      <c r="C147" s="18" t="s">
        <v>430</v>
      </c>
      <c r="D147" s="19">
        <v>2597565.8946000002</v>
      </c>
      <c r="E147" s="19">
        <v>799517.41740000003</v>
      </c>
      <c r="F147" s="20">
        <f t="shared" si="2"/>
        <v>3397083.3120000004</v>
      </c>
    </row>
    <row r="148" spans="1:6" ht="18">
      <c r="A148" s="17">
        <v>143</v>
      </c>
      <c r="B148" s="18" t="s">
        <v>94</v>
      </c>
      <c r="C148" s="18" t="s">
        <v>432</v>
      </c>
      <c r="D148" s="19">
        <v>2511751.3262</v>
      </c>
      <c r="E148" s="19">
        <v>773104.1348</v>
      </c>
      <c r="F148" s="20">
        <f t="shared" si="2"/>
        <v>3284855.4610000001</v>
      </c>
    </row>
    <row r="149" spans="1:6" ht="18">
      <c r="A149" s="17">
        <v>144</v>
      </c>
      <c r="B149" s="18" t="s">
        <v>94</v>
      </c>
      <c r="C149" s="18" t="s">
        <v>434</v>
      </c>
      <c r="D149" s="19">
        <v>3523878.2984000002</v>
      </c>
      <c r="E149" s="19">
        <v>1084631.6092999999</v>
      </c>
      <c r="F149" s="20">
        <f t="shared" si="2"/>
        <v>4608509.9077000003</v>
      </c>
    </row>
    <row r="150" spans="1:6" ht="18">
      <c r="A150" s="17">
        <v>145</v>
      </c>
      <c r="B150" s="18" t="s">
        <v>94</v>
      </c>
      <c r="C150" s="18" t="s">
        <v>435</v>
      </c>
      <c r="D150" s="19">
        <v>2029860.4512</v>
      </c>
      <c r="E150" s="19">
        <v>624780.60290000006</v>
      </c>
      <c r="F150" s="20">
        <f t="shared" si="2"/>
        <v>2654641.0541000003</v>
      </c>
    </row>
    <row r="151" spans="1:6" ht="18">
      <c r="A151" s="17">
        <v>146</v>
      </c>
      <c r="B151" s="18" t="s">
        <v>94</v>
      </c>
      <c r="C151" s="18" t="s">
        <v>437</v>
      </c>
      <c r="D151" s="19">
        <v>2809491.7773000002</v>
      </c>
      <c r="E151" s="19">
        <v>864747.11369999999</v>
      </c>
      <c r="F151" s="20">
        <f t="shared" si="2"/>
        <v>3674238.8910000003</v>
      </c>
    </row>
    <row r="152" spans="1:6" ht="18">
      <c r="A152" s="17">
        <v>147</v>
      </c>
      <c r="B152" s="18" t="s">
        <v>94</v>
      </c>
      <c r="C152" s="18" t="s">
        <v>439</v>
      </c>
      <c r="D152" s="19">
        <v>2023945.0241</v>
      </c>
      <c r="E152" s="19">
        <v>622959.86490000004</v>
      </c>
      <c r="F152" s="20">
        <f t="shared" si="2"/>
        <v>2646904.889</v>
      </c>
    </row>
    <row r="153" spans="1:6" ht="18">
      <c r="A153" s="17">
        <v>148</v>
      </c>
      <c r="B153" s="18" t="s">
        <v>94</v>
      </c>
      <c r="C153" s="18" t="s">
        <v>441</v>
      </c>
      <c r="D153" s="19">
        <v>3392788.5033</v>
      </c>
      <c r="E153" s="19">
        <v>1044282.8448</v>
      </c>
      <c r="F153" s="20">
        <f t="shared" si="2"/>
        <v>4437071.3481000001</v>
      </c>
    </row>
    <row r="154" spans="1:6" ht="18">
      <c r="A154" s="17">
        <v>149</v>
      </c>
      <c r="B154" s="18" t="s">
        <v>94</v>
      </c>
      <c r="C154" s="18" t="s">
        <v>443</v>
      </c>
      <c r="D154" s="19">
        <v>2245230.4944000002</v>
      </c>
      <c r="E154" s="19">
        <v>691070.39410000003</v>
      </c>
      <c r="F154" s="20">
        <f t="shared" si="2"/>
        <v>2936300.8885000004</v>
      </c>
    </row>
    <row r="155" spans="1:6" ht="18">
      <c r="A155" s="17">
        <v>150</v>
      </c>
      <c r="B155" s="18" t="s">
        <v>94</v>
      </c>
      <c r="C155" s="18" t="s">
        <v>445</v>
      </c>
      <c r="D155" s="19">
        <v>2666551.6701000002</v>
      </c>
      <c r="E155" s="19">
        <v>820750.88419999997</v>
      </c>
      <c r="F155" s="20">
        <f t="shared" si="2"/>
        <v>3487302.5543</v>
      </c>
    </row>
    <row r="156" spans="1:6" ht="18">
      <c r="A156" s="17">
        <v>151</v>
      </c>
      <c r="B156" s="18" t="s">
        <v>94</v>
      </c>
      <c r="C156" s="18" t="s">
        <v>447</v>
      </c>
      <c r="D156" s="19">
        <v>2272867.4600999998</v>
      </c>
      <c r="E156" s="19">
        <v>699576.90989999997</v>
      </c>
      <c r="F156" s="20">
        <f t="shared" si="2"/>
        <v>2972444.3699999996</v>
      </c>
    </row>
    <row r="157" spans="1:6" ht="18">
      <c r="A157" s="17">
        <v>152</v>
      </c>
      <c r="B157" s="18" t="s">
        <v>94</v>
      </c>
      <c r="C157" s="18" t="s">
        <v>449</v>
      </c>
      <c r="D157" s="19">
        <v>3274741.9123999998</v>
      </c>
      <c r="E157" s="19">
        <v>1007948.7115</v>
      </c>
      <c r="F157" s="20">
        <f t="shared" si="2"/>
        <v>4282690.6239</v>
      </c>
    </row>
    <row r="158" spans="1:6" ht="18">
      <c r="A158" s="17">
        <v>153</v>
      </c>
      <c r="B158" s="18" t="s">
        <v>94</v>
      </c>
      <c r="C158" s="18" t="s">
        <v>451</v>
      </c>
      <c r="D158" s="19">
        <v>2319224.5191000002</v>
      </c>
      <c r="E158" s="19">
        <v>713845.37419999996</v>
      </c>
      <c r="F158" s="20">
        <f t="shared" si="2"/>
        <v>3033069.8933000001</v>
      </c>
    </row>
    <row r="159" spans="1:6" ht="18">
      <c r="A159" s="17">
        <v>154</v>
      </c>
      <c r="B159" s="18" t="s">
        <v>94</v>
      </c>
      <c r="C159" s="18" t="s">
        <v>453</v>
      </c>
      <c r="D159" s="19">
        <v>2675844.9042000002</v>
      </c>
      <c r="E159" s="19">
        <v>823611.29379999998</v>
      </c>
      <c r="F159" s="20">
        <f t="shared" si="2"/>
        <v>3499456.1980000003</v>
      </c>
    </row>
    <row r="160" spans="1:6" ht="18">
      <c r="A160" s="17">
        <v>155</v>
      </c>
      <c r="B160" s="18" t="s">
        <v>94</v>
      </c>
      <c r="C160" s="18" t="s">
        <v>455</v>
      </c>
      <c r="D160" s="19">
        <v>2365307.4756999998</v>
      </c>
      <c r="E160" s="19">
        <v>728029.47109999997</v>
      </c>
      <c r="F160" s="20">
        <f t="shared" si="2"/>
        <v>3093336.9468</v>
      </c>
    </row>
    <row r="161" spans="1:6" ht="18">
      <c r="A161" s="17">
        <v>156</v>
      </c>
      <c r="B161" s="18" t="s">
        <v>94</v>
      </c>
      <c r="C161" s="18" t="s">
        <v>457</v>
      </c>
      <c r="D161" s="19">
        <v>2176744.0998</v>
      </c>
      <c r="E161" s="19">
        <v>669990.63419999997</v>
      </c>
      <c r="F161" s="20">
        <f t="shared" si="2"/>
        <v>2846734.7340000002</v>
      </c>
    </row>
    <row r="162" spans="1:6" ht="18">
      <c r="A162" s="17">
        <v>157</v>
      </c>
      <c r="B162" s="18" t="s">
        <v>94</v>
      </c>
      <c r="C162" s="18" t="s">
        <v>459</v>
      </c>
      <c r="D162" s="19">
        <v>3189539.3728</v>
      </c>
      <c r="E162" s="19">
        <v>981723.80819999997</v>
      </c>
      <c r="F162" s="20">
        <f t="shared" si="2"/>
        <v>4171263.1809999999</v>
      </c>
    </row>
    <row r="163" spans="1:6" ht="18">
      <c r="A163" s="17">
        <v>158</v>
      </c>
      <c r="B163" s="18" t="s">
        <v>94</v>
      </c>
      <c r="C163" s="18" t="s">
        <v>461</v>
      </c>
      <c r="D163" s="19">
        <v>3287144.5540999998</v>
      </c>
      <c r="E163" s="19">
        <v>1011766.1808</v>
      </c>
      <c r="F163" s="20">
        <f t="shared" si="2"/>
        <v>4298910.7348999996</v>
      </c>
    </row>
    <row r="164" spans="1:6" ht="18">
      <c r="A164" s="17">
        <v>159</v>
      </c>
      <c r="B164" s="18" t="s">
        <v>94</v>
      </c>
      <c r="C164" s="18" t="s">
        <v>463</v>
      </c>
      <c r="D164" s="19">
        <v>1830283.6969999999</v>
      </c>
      <c r="E164" s="19">
        <v>563351.90480000002</v>
      </c>
      <c r="F164" s="20">
        <f t="shared" si="2"/>
        <v>2393635.6017999998</v>
      </c>
    </row>
    <row r="165" spans="1:6" ht="18">
      <c r="A165" s="17">
        <v>160</v>
      </c>
      <c r="B165" s="18" t="s">
        <v>94</v>
      </c>
      <c r="C165" s="18" t="s">
        <v>465</v>
      </c>
      <c r="D165" s="19">
        <v>2465748.1472999998</v>
      </c>
      <c r="E165" s="19">
        <v>758944.59299999999</v>
      </c>
      <c r="F165" s="20">
        <f t="shared" si="2"/>
        <v>3224692.7402999997</v>
      </c>
    </row>
    <row r="166" spans="1:6" ht="18">
      <c r="A166" s="17">
        <v>161</v>
      </c>
      <c r="B166" s="18" t="s">
        <v>94</v>
      </c>
      <c r="C166" s="18" t="s">
        <v>467</v>
      </c>
      <c r="D166" s="19">
        <v>2917945.7291000001</v>
      </c>
      <c r="E166" s="19">
        <v>898128.68209999998</v>
      </c>
      <c r="F166" s="20">
        <f t="shared" si="2"/>
        <v>3816074.4112</v>
      </c>
    </row>
    <row r="167" spans="1:6" ht="36">
      <c r="A167" s="17">
        <v>162</v>
      </c>
      <c r="B167" s="18" t="s">
        <v>94</v>
      </c>
      <c r="C167" s="18" t="s">
        <v>469</v>
      </c>
      <c r="D167" s="19">
        <v>4249226.2439000001</v>
      </c>
      <c r="E167" s="19">
        <v>1307889.9748</v>
      </c>
      <c r="F167" s="20">
        <f t="shared" si="2"/>
        <v>5557116.2187000001</v>
      </c>
    </row>
    <row r="168" spans="1:6" ht="18">
      <c r="A168" s="17">
        <v>163</v>
      </c>
      <c r="B168" s="18" t="s">
        <v>94</v>
      </c>
      <c r="C168" s="18" t="s">
        <v>471</v>
      </c>
      <c r="D168" s="19">
        <v>2653467.9807000002</v>
      </c>
      <c r="E168" s="19">
        <v>816723.79189999995</v>
      </c>
      <c r="F168" s="20">
        <f t="shared" si="2"/>
        <v>3470191.7726000003</v>
      </c>
    </row>
    <row r="169" spans="1:6" ht="18">
      <c r="A169" s="17">
        <v>164</v>
      </c>
      <c r="B169" s="18" t="s">
        <v>94</v>
      </c>
      <c r="C169" s="18" t="s">
        <v>473</v>
      </c>
      <c r="D169" s="19">
        <v>2470960.5369000002</v>
      </c>
      <c r="E169" s="19">
        <v>760548.93969999999</v>
      </c>
      <c r="F169" s="20">
        <f t="shared" si="2"/>
        <v>3231509.4766000002</v>
      </c>
    </row>
    <row r="170" spans="1:6" ht="18">
      <c r="A170" s="17">
        <v>165</v>
      </c>
      <c r="B170" s="18" t="s">
        <v>94</v>
      </c>
      <c r="C170" s="18" t="s">
        <v>475</v>
      </c>
      <c r="D170" s="19">
        <v>2411891.7645999999</v>
      </c>
      <c r="E170" s="19">
        <v>742367.87549999997</v>
      </c>
      <c r="F170" s="20">
        <f t="shared" si="2"/>
        <v>3154259.6401</v>
      </c>
    </row>
    <row r="171" spans="1:6" ht="18">
      <c r="A171" s="17">
        <v>166</v>
      </c>
      <c r="B171" s="18" t="s">
        <v>94</v>
      </c>
      <c r="C171" s="18" t="s">
        <v>477</v>
      </c>
      <c r="D171" s="19">
        <v>2758405.355</v>
      </c>
      <c r="E171" s="19">
        <v>849022.97580000001</v>
      </c>
      <c r="F171" s="20">
        <f t="shared" si="2"/>
        <v>3607428.3308000001</v>
      </c>
    </row>
    <row r="172" spans="1:6" ht="18">
      <c r="A172" s="17">
        <v>167</v>
      </c>
      <c r="B172" s="18" t="s">
        <v>94</v>
      </c>
      <c r="C172" s="18" t="s">
        <v>479</v>
      </c>
      <c r="D172" s="19">
        <v>2397741.1897</v>
      </c>
      <c r="E172" s="19">
        <v>738012.40139999997</v>
      </c>
      <c r="F172" s="20">
        <f t="shared" si="2"/>
        <v>3135753.5910999998</v>
      </c>
    </row>
    <row r="173" spans="1:6" ht="18">
      <c r="A173" s="17">
        <v>168</v>
      </c>
      <c r="B173" s="18" t="s">
        <v>94</v>
      </c>
      <c r="C173" s="18" t="s">
        <v>481</v>
      </c>
      <c r="D173" s="19">
        <v>2325487.1997000002</v>
      </c>
      <c r="E173" s="19">
        <v>715772.995</v>
      </c>
      <c r="F173" s="20">
        <f t="shared" si="2"/>
        <v>3041260.1947000003</v>
      </c>
    </row>
    <row r="174" spans="1:6" ht="18">
      <c r="A174" s="17">
        <v>169</v>
      </c>
      <c r="B174" s="18" t="s">
        <v>95</v>
      </c>
      <c r="C174" s="18" t="s">
        <v>486</v>
      </c>
      <c r="D174" s="19">
        <v>2465325.2921000002</v>
      </c>
      <c r="E174" s="19">
        <v>758814.44039999996</v>
      </c>
      <c r="F174" s="20">
        <f t="shared" si="2"/>
        <v>3224139.7324999999</v>
      </c>
    </row>
    <row r="175" spans="1:6" ht="18">
      <c r="A175" s="17">
        <v>170</v>
      </c>
      <c r="B175" s="18" t="s">
        <v>95</v>
      </c>
      <c r="C175" s="18" t="s">
        <v>487</v>
      </c>
      <c r="D175" s="19">
        <v>3098883.9841999998</v>
      </c>
      <c r="E175" s="19">
        <v>953820.54599999997</v>
      </c>
      <c r="F175" s="20">
        <f t="shared" si="2"/>
        <v>4052704.5301999999</v>
      </c>
    </row>
    <row r="176" spans="1:6" ht="18">
      <c r="A176" s="17">
        <v>171</v>
      </c>
      <c r="B176" s="18" t="s">
        <v>95</v>
      </c>
      <c r="C176" s="18" t="s">
        <v>489</v>
      </c>
      <c r="D176" s="19">
        <v>2966544.4997999999</v>
      </c>
      <c r="E176" s="19">
        <v>913087.13359999994</v>
      </c>
      <c r="F176" s="20">
        <f t="shared" si="2"/>
        <v>3879631.6333999997</v>
      </c>
    </row>
    <row r="177" spans="1:6" ht="18">
      <c r="A177" s="17">
        <v>172</v>
      </c>
      <c r="B177" s="18" t="s">
        <v>95</v>
      </c>
      <c r="C177" s="18" t="s">
        <v>491</v>
      </c>
      <c r="D177" s="19">
        <v>1914066.4578</v>
      </c>
      <c r="E177" s="19">
        <v>589139.8075</v>
      </c>
      <c r="F177" s="20">
        <f t="shared" si="2"/>
        <v>2503206.2653000001</v>
      </c>
    </row>
    <row r="178" spans="1:6" ht="18">
      <c r="A178" s="17">
        <v>173</v>
      </c>
      <c r="B178" s="18" t="s">
        <v>95</v>
      </c>
      <c r="C178" s="18" t="s">
        <v>493</v>
      </c>
      <c r="D178" s="19">
        <v>2286489.4172999999</v>
      </c>
      <c r="E178" s="19">
        <v>703769.67830000003</v>
      </c>
      <c r="F178" s="20">
        <f t="shared" si="2"/>
        <v>2990259.0955999997</v>
      </c>
    </row>
    <row r="179" spans="1:6" ht="18">
      <c r="A179" s="17">
        <v>174</v>
      </c>
      <c r="B179" s="18" t="s">
        <v>95</v>
      </c>
      <c r="C179" s="18" t="s">
        <v>495</v>
      </c>
      <c r="D179" s="19">
        <v>2630436.4769000001</v>
      </c>
      <c r="E179" s="19">
        <v>809634.81350000005</v>
      </c>
      <c r="F179" s="20">
        <f t="shared" si="2"/>
        <v>3440071.2904000003</v>
      </c>
    </row>
    <row r="180" spans="1:6" ht="18">
      <c r="A180" s="17">
        <v>175</v>
      </c>
      <c r="B180" s="18" t="s">
        <v>95</v>
      </c>
      <c r="C180" s="18" t="s">
        <v>497</v>
      </c>
      <c r="D180" s="19">
        <v>3015656.7167000002</v>
      </c>
      <c r="E180" s="19">
        <v>928203.6213</v>
      </c>
      <c r="F180" s="20">
        <f t="shared" si="2"/>
        <v>3943860.3380000005</v>
      </c>
    </row>
    <row r="181" spans="1:6" ht="36">
      <c r="A181" s="17">
        <v>176</v>
      </c>
      <c r="B181" s="18" t="s">
        <v>95</v>
      </c>
      <c r="C181" s="18" t="s">
        <v>499</v>
      </c>
      <c r="D181" s="19">
        <v>2388864.35</v>
      </c>
      <c r="E181" s="19">
        <v>735280.15579999995</v>
      </c>
      <c r="F181" s="20">
        <f t="shared" si="2"/>
        <v>3124144.5057999999</v>
      </c>
    </row>
    <row r="182" spans="1:6" ht="18">
      <c r="A182" s="17">
        <v>177</v>
      </c>
      <c r="B182" s="18" t="s">
        <v>95</v>
      </c>
      <c r="C182" s="18" t="s">
        <v>501</v>
      </c>
      <c r="D182" s="19">
        <v>2546234.9449999998</v>
      </c>
      <c r="E182" s="19">
        <v>783718.01520000002</v>
      </c>
      <c r="F182" s="20">
        <f t="shared" si="2"/>
        <v>3329952.9601999996</v>
      </c>
    </row>
    <row r="183" spans="1:6" ht="18">
      <c r="A183" s="17">
        <v>178</v>
      </c>
      <c r="B183" s="18" t="s">
        <v>95</v>
      </c>
      <c r="C183" s="18" t="s">
        <v>503</v>
      </c>
      <c r="D183" s="19">
        <v>1993801.1921999999</v>
      </c>
      <c r="E183" s="19">
        <v>613681.74849999999</v>
      </c>
      <c r="F183" s="20">
        <f t="shared" si="2"/>
        <v>2607482.9407000002</v>
      </c>
    </row>
    <row r="184" spans="1:6" ht="18">
      <c r="A184" s="17">
        <v>179</v>
      </c>
      <c r="B184" s="18" t="s">
        <v>95</v>
      </c>
      <c r="C184" s="18" t="s">
        <v>505</v>
      </c>
      <c r="D184" s="19">
        <v>2720513.6132</v>
      </c>
      <c r="E184" s="19">
        <v>837360.09259999997</v>
      </c>
      <c r="F184" s="20">
        <f t="shared" si="2"/>
        <v>3557873.7058000001</v>
      </c>
    </row>
    <row r="185" spans="1:6" ht="18">
      <c r="A185" s="17">
        <v>180</v>
      </c>
      <c r="B185" s="18" t="s">
        <v>95</v>
      </c>
      <c r="C185" s="18" t="s">
        <v>507</v>
      </c>
      <c r="D185" s="19">
        <v>2347748.3454</v>
      </c>
      <c r="E185" s="19">
        <v>722624.86109999998</v>
      </c>
      <c r="F185" s="20">
        <f t="shared" si="2"/>
        <v>3070373.2064999999</v>
      </c>
    </row>
    <row r="186" spans="1:6" ht="18">
      <c r="A186" s="17">
        <v>181</v>
      </c>
      <c r="B186" s="18" t="s">
        <v>95</v>
      </c>
      <c r="C186" s="18" t="s">
        <v>509</v>
      </c>
      <c r="D186" s="19">
        <v>2587573.4183</v>
      </c>
      <c r="E186" s="19">
        <v>796441.78460000001</v>
      </c>
      <c r="F186" s="20">
        <f t="shared" si="2"/>
        <v>3384015.2028999999</v>
      </c>
    </row>
    <row r="187" spans="1:6" ht="18">
      <c r="A187" s="17">
        <v>182</v>
      </c>
      <c r="B187" s="18" t="s">
        <v>95</v>
      </c>
      <c r="C187" s="18" t="s">
        <v>511</v>
      </c>
      <c r="D187" s="19">
        <v>2449749.9911000002</v>
      </c>
      <c r="E187" s="19">
        <v>754020.44279999996</v>
      </c>
      <c r="F187" s="20">
        <f t="shared" si="2"/>
        <v>3203770.4339000001</v>
      </c>
    </row>
    <row r="188" spans="1:6" ht="18">
      <c r="A188" s="17">
        <v>183</v>
      </c>
      <c r="B188" s="18" t="s">
        <v>95</v>
      </c>
      <c r="C188" s="18" t="s">
        <v>513</v>
      </c>
      <c r="D188" s="19">
        <v>2778739.6444000001</v>
      </c>
      <c r="E188" s="19">
        <v>855281.76540000003</v>
      </c>
      <c r="F188" s="20">
        <f t="shared" si="2"/>
        <v>3634021.4098</v>
      </c>
    </row>
    <row r="189" spans="1:6" ht="18">
      <c r="A189" s="17">
        <v>184</v>
      </c>
      <c r="B189" s="18" t="s">
        <v>95</v>
      </c>
      <c r="C189" s="18" t="s">
        <v>515</v>
      </c>
      <c r="D189" s="19">
        <v>2611538.5750000002</v>
      </c>
      <c r="E189" s="19">
        <v>803818.13650000002</v>
      </c>
      <c r="F189" s="20">
        <f t="shared" si="2"/>
        <v>3415356.7115000002</v>
      </c>
    </row>
    <row r="190" spans="1:6" ht="18">
      <c r="A190" s="17">
        <v>185</v>
      </c>
      <c r="B190" s="18" t="s">
        <v>95</v>
      </c>
      <c r="C190" s="18" t="s">
        <v>517</v>
      </c>
      <c r="D190" s="19">
        <v>2621833.8519000001</v>
      </c>
      <c r="E190" s="19">
        <v>806986.96979999996</v>
      </c>
      <c r="F190" s="20">
        <f t="shared" si="2"/>
        <v>3428820.8217000002</v>
      </c>
    </row>
    <row r="191" spans="1:6" ht="18">
      <c r="A191" s="17">
        <v>186</v>
      </c>
      <c r="B191" s="18" t="s">
        <v>95</v>
      </c>
      <c r="C191" s="18" t="s">
        <v>519</v>
      </c>
      <c r="D191" s="19">
        <v>2891328.3078999999</v>
      </c>
      <c r="E191" s="19">
        <v>889935.97679999995</v>
      </c>
      <c r="F191" s="20">
        <f t="shared" si="2"/>
        <v>3781264.2846999997</v>
      </c>
    </row>
    <row r="192" spans="1:6" ht="18">
      <c r="A192" s="17">
        <v>187</v>
      </c>
      <c r="B192" s="18" t="s">
        <v>96</v>
      </c>
      <c r="C192" s="18" t="s">
        <v>524</v>
      </c>
      <c r="D192" s="19">
        <v>2024684.9920000001</v>
      </c>
      <c r="E192" s="19">
        <v>623187.62320000003</v>
      </c>
      <c r="F192" s="20">
        <f t="shared" si="2"/>
        <v>2647872.6151999999</v>
      </c>
    </row>
    <row r="193" spans="1:6" ht="18">
      <c r="A193" s="17">
        <v>188</v>
      </c>
      <c r="B193" s="18" t="s">
        <v>96</v>
      </c>
      <c r="C193" s="18" t="s">
        <v>526</v>
      </c>
      <c r="D193" s="19">
        <v>2206826.3076999998</v>
      </c>
      <c r="E193" s="19">
        <v>679249.78300000005</v>
      </c>
      <c r="F193" s="20">
        <f t="shared" si="2"/>
        <v>2886076.0906999996</v>
      </c>
    </row>
    <row r="194" spans="1:6" ht="18">
      <c r="A194" s="17">
        <v>189</v>
      </c>
      <c r="B194" s="18" t="s">
        <v>96</v>
      </c>
      <c r="C194" s="18" t="s">
        <v>528</v>
      </c>
      <c r="D194" s="19">
        <v>1886472.8259999999</v>
      </c>
      <c r="E194" s="19">
        <v>580646.62959999999</v>
      </c>
      <c r="F194" s="20">
        <f t="shared" si="2"/>
        <v>2467119.4556</v>
      </c>
    </row>
    <row r="195" spans="1:6" ht="18">
      <c r="A195" s="17">
        <v>190</v>
      </c>
      <c r="B195" s="18" t="s">
        <v>96</v>
      </c>
      <c r="C195" s="18" t="s">
        <v>529</v>
      </c>
      <c r="D195" s="19">
        <v>2711202.5622</v>
      </c>
      <c r="E195" s="19">
        <v>834494.19900000002</v>
      </c>
      <c r="F195" s="20">
        <f t="shared" si="2"/>
        <v>3545696.7612000001</v>
      </c>
    </row>
    <row r="196" spans="1:6" ht="18">
      <c r="A196" s="17">
        <v>191</v>
      </c>
      <c r="B196" s="18" t="s">
        <v>96</v>
      </c>
      <c r="C196" s="18" t="s">
        <v>531</v>
      </c>
      <c r="D196" s="19">
        <v>2466773.0422</v>
      </c>
      <c r="E196" s="19">
        <v>759260.05039999995</v>
      </c>
      <c r="F196" s="20">
        <f t="shared" si="2"/>
        <v>3226033.0926000001</v>
      </c>
    </row>
    <row r="197" spans="1:6" ht="18">
      <c r="A197" s="17">
        <v>192</v>
      </c>
      <c r="B197" s="18" t="s">
        <v>96</v>
      </c>
      <c r="C197" s="18" t="s">
        <v>533</v>
      </c>
      <c r="D197" s="19">
        <v>2526816.0888999999</v>
      </c>
      <c r="E197" s="19">
        <v>777740.99120000005</v>
      </c>
      <c r="F197" s="20">
        <f t="shared" si="2"/>
        <v>3304557.0800999999</v>
      </c>
    </row>
    <row r="198" spans="1:6" ht="18">
      <c r="A198" s="17">
        <v>193</v>
      </c>
      <c r="B198" s="18" t="s">
        <v>96</v>
      </c>
      <c r="C198" s="18" t="s">
        <v>535</v>
      </c>
      <c r="D198" s="19">
        <v>2678891.3114</v>
      </c>
      <c r="E198" s="19">
        <v>824548.96230000001</v>
      </c>
      <c r="F198" s="20">
        <f t="shared" si="2"/>
        <v>3503440.2736999998</v>
      </c>
    </row>
    <row r="199" spans="1:6" ht="18">
      <c r="A199" s="17">
        <v>194</v>
      </c>
      <c r="B199" s="18" t="s">
        <v>96</v>
      </c>
      <c r="C199" s="18" t="s">
        <v>537</v>
      </c>
      <c r="D199" s="19">
        <v>2519536.4700000002</v>
      </c>
      <c r="E199" s="19">
        <v>775500.36199999996</v>
      </c>
      <c r="F199" s="20">
        <f t="shared" ref="F199:F262" si="3">SUM(D199:E199)</f>
        <v>3295036.8320000004</v>
      </c>
    </row>
    <row r="200" spans="1:6" ht="18">
      <c r="A200" s="17">
        <v>195</v>
      </c>
      <c r="B200" s="18" t="s">
        <v>96</v>
      </c>
      <c r="C200" s="18" t="s">
        <v>539</v>
      </c>
      <c r="D200" s="19">
        <v>2370698.1444000001</v>
      </c>
      <c r="E200" s="19">
        <v>729688.6912</v>
      </c>
      <c r="F200" s="20">
        <f t="shared" si="3"/>
        <v>3100386.8355999999</v>
      </c>
    </row>
    <row r="201" spans="1:6" ht="18">
      <c r="A201" s="17">
        <v>196</v>
      </c>
      <c r="B201" s="18" t="s">
        <v>96</v>
      </c>
      <c r="C201" s="18" t="s">
        <v>541</v>
      </c>
      <c r="D201" s="19">
        <v>2650969.6548000001</v>
      </c>
      <c r="E201" s="19">
        <v>815954.82</v>
      </c>
      <c r="F201" s="20">
        <f t="shared" si="3"/>
        <v>3466924.4748</v>
      </c>
    </row>
    <row r="202" spans="1:6" ht="18">
      <c r="A202" s="17">
        <v>197</v>
      </c>
      <c r="B202" s="18" t="s">
        <v>96</v>
      </c>
      <c r="C202" s="18" t="s">
        <v>543</v>
      </c>
      <c r="D202" s="19">
        <v>2227631.5680999998</v>
      </c>
      <c r="E202" s="19">
        <v>685653.53509999998</v>
      </c>
      <c r="F202" s="20">
        <f t="shared" si="3"/>
        <v>2913285.1031999998</v>
      </c>
    </row>
    <row r="203" spans="1:6" ht="18">
      <c r="A203" s="17">
        <v>198</v>
      </c>
      <c r="B203" s="18" t="s">
        <v>96</v>
      </c>
      <c r="C203" s="18" t="s">
        <v>545</v>
      </c>
      <c r="D203" s="19">
        <v>2297465.0660999999</v>
      </c>
      <c r="E203" s="19">
        <v>707147.92649999994</v>
      </c>
      <c r="F203" s="20">
        <f t="shared" si="3"/>
        <v>3004612.9926</v>
      </c>
    </row>
    <row r="204" spans="1:6" ht="18">
      <c r="A204" s="17">
        <v>199</v>
      </c>
      <c r="B204" s="18" t="s">
        <v>96</v>
      </c>
      <c r="C204" s="18" t="s">
        <v>547</v>
      </c>
      <c r="D204" s="19">
        <v>2104428.4190000002</v>
      </c>
      <c r="E204" s="19">
        <v>647732.23970000003</v>
      </c>
      <c r="F204" s="20">
        <f t="shared" si="3"/>
        <v>2752160.6587000005</v>
      </c>
    </row>
    <row r="205" spans="1:6" ht="18">
      <c r="A205" s="17">
        <v>200</v>
      </c>
      <c r="B205" s="18" t="s">
        <v>96</v>
      </c>
      <c r="C205" s="18" t="s">
        <v>549</v>
      </c>
      <c r="D205" s="19">
        <v>2061003.6440000001</v>
      </c>
      <c r="E205" s="19">
        <v>634366.31740000006</v>
      </c>
      <c r="F205" s="20">
        <f t="shared" si="3"/>
        <v>2695369.9614000004</v>
      </c>
    </row>
    <row r="206" spans="1:6" ht="18">
      <c r="A206" s="17">
        <v>201</v>
      </c>
      <c r="B206" s="18" t="s">
        <v>96</v>
      </c>
      <c r="C206" s="18" t="s">
        <v>551</v>
      </c>
      <c r="D206" s="19">
        <v>2236426.6719</v>
      </c>
      <c r="E206" s="19">
        <v>688360.62280000001</v>
      </c>
      <c r="F206" s="20">
        <f t="shared" si="3"/>
        <v>2924787.2947</v>
      </c>
    </row>
    <row r="207" spans="1:6" ht="18">
      <c r="A207" s="17">
        <v>202</v>
      </c>
      <c r="B207" s="18" t="s">
        <v>96</v>
      </c>
      <c r="C207" s="18" t="s">
        <v>553</v>
      </c>
      <c r="D207" s="19">
        <v>1846936.4005</v>
      </c>
      <c r="E207" s="19">
        <v>568477.52130000002</v>
      </c>
      <c r="F207" s="20">
        <f t="shared" si="3"/>
        <v>2415413.9218000001</v>
      </c>
    </row>
    <row r="208" spans="1:6" ht="18">
      <c r="A208" s="17">
        <v>203</v>
      </c>
      <c r="B208" s="18" t="s">
        <v>96</v>
      </c>
      <c r="C208" s="18" t="s">
        <v>555</v>
      </c>
      <c r="D208" s="19">
        <v>2326359.1787999999</v>
      </c>
      <c r="E208" s="19">
        <v>716041.38569999998</v>
      </c>
      <c r="F208" s="20">
        <f t="shared" si="3"/>
        <v>3042400.5644999999</v>
      </c>
    </row>
    <row r="209" spans="1:6" ht="18">
      <c r="A209" s="17">
        <v>204</v>
      </c>
      <c r="B209" s="18" t="s">
        <v>96</v>
      </c>
      <c r="C209" s="18" t="s">
        <v>557</v>
      </c>
      <c r="D209" s="19">
        <v>2445925.7444000002</v>
      </c>
      <c r="E209" s="19">
        <v>752843.35939999996</v>
      </c>
      <c r="F209" s="20">
        <f t="shared" si="3"/>
        <v>3198769.1038000002</v>
      </c>
    </row>
    <row r="210" spans="1:6" ht="18">
      <c r="A210" s="17">
        <v>205</v>
      </c>
      <c r="B210" s="18" t="s">
        <v>96</v>
      </c>
      <c r="C210" s="18" t="s">
        <v>559</v>
      </c>
      <c r="D210" s="19">
        <v>3194307.8302000002</v>
      </c>
      <c r="E210" s="19">
        <v>983191.5148</v>
      </c>
      <c r="F210" s="20">
        <f t="shared" si="3"/>
        <v>4177499.3450000002</v>
      </c>
    </row>
    <row r="211" spans="1:6" ht="18">
      <c r="A211" s="17">
        <v>206</v>
      </c>
      <c r="B211" s="18" t="s">
        <v>96</v>
      </c>
      <c r="C211" s="18" t="s">
        <v>561</v>
      </c>
      <c r="D211" s="19">
        <v>2532177.1765999999</v>
      </c>
      <c r="E211" s="19">
        <v>779391.10640000005</v>
      </c>
      <c r="F211" s="20">
        <f t="shared" si="3"/>
        <v>3311568.2829999998</v>
      </c>
    </row>
    <row r="212" spans="1:6" ht="18">
      <c r="A212" s="17">
        <v>207</v>
      </c>
      <c r="B212" s="18" t="s">
        <v>96</v>
      </c>
      <c r="C212" s="18" t="s">
        <v>563</v>
      </c>
      <c r="D212" s="19">
        <v>2008241.3692000001</v>
      </c>
      <c r="E212" s="19">
        <v>618126.36069999996</v>
      </c>
      <c r="F212" s="20">
        <f t="shared" si="3"/>
        <v>2626367.7299000002</v>
      </c>
    </row>
    <row r="213" spans="1:6" ht="18">
      <c r="A213" s="17">
        <v>208</v>
      </c>
      <c r="B213" s="18" t="s">
        <v>96</v>
      </c>
      <c r="C213" s="18" t="s">
        <v>565</v>
      </c>
      <c r="D213" s="19">
        <v>2359656.8686000002</v>
      </c>
      <c r="E213" s="19">
        <v>726290.24329999997</v>
      </c>
      <c r="F213" s="20">
        <f t="shared" si="3"/>
        <v>3085947.1118999999</v>
      </c>
    </row>
    <row r="214" spans="1:6" ht="18">
      <c r="A214" s="17">
        <v>209</v>
      </c>
      <c r="B214" s="18" t="s">
        <v>96</v>
      </c>
      <c r="C214" s="18" t="s">
        <v>566</v>
      </c>
      <c r="D214" s="19">
        <v>2932374.9959999998</v>
      </c>
      <c r="E214" s="19">
        <v>902569.9362</v>
      </c>
      <c r="F214" s="20">
        <f t="shared" si="3"/>
        <v>3834944.9321999997</v>
      </c>
    </row>
    <row r="215" spans="1:6" ht="18">
      <c r="A215" s="17">
        <v>210</v>
      </c>
      <c r="B215" s="18" t="s">
        <v>96</v>
      </c>
      <c r="C215" s="18" t="s">
        <v>568</v>
      </c>
      <c r="D215" s="19">
        <v>2413172.7829</v>
      </c>
      <c r="E215" s="19">
        <v>742762.16639999999</v>
      </c>
      <c r="F215" s="20">
        <f t="shared" si="3"/>
        <v>3155934.9493</v>
      </c>
    </row>
    <row r="216" spans="1:6" ht="36">
      <c r="A216" s="17">
        <v>211</v>
      </c>
      <c r="B216" s="18" t="s">
        <v>96</v>
      </c>
      <c r="C216" s="18" t="s">
        <v>570</v>
      </c>
      <c r="D216" s="19">
        <v>2317472.4638</v>
      </c>
      <c r="E216" s="19">
        <v>713306.10049999994</v>
      </c>
      <c r="F216" s="20">
        <f t="shared" si="3"/>
        <v>3030778.5642999997</v>
      </c>
    </row>
    <row r="217" spans="1:6" ht="18">
      <c r="A217" s="17">
        <v>212</v>
      </c>
      <c r="B217" s="18" t="s">
        <v>97</v>
      </c>
      <c r="C217" s="18" t="s">
        <v>575</v>
      </c>
      <c r="D217" s="19">
        <v>2631645.1880000001</v>
      </c>
      <c r="E217" s="19">
        <v>810006.84860000003</v>
      </c>
      <c r="F217" s="20">
        <f t="shared" si="3"/>
        <v>3441652.0366000002</v>
      </c>
    </row>
    <row r="218" spans="1:6" ht="18">
      <c r="A218" s="17">
        <v>213</v>
      </c>
      <c r="B218" s="18" t="s">
        <v>97</v>
      </c>
      <c r="C218" s="18" t="s">
        <v>577</v>
      </c>
      <c r="D218" s="19">
        <v>2471110.6965000001</v>
      </c>
      <c r="E218" s="19">
        <v>760595.1581</v>
      </c>
      <c r="F218" s="20">
        <f t="shared" si="3"/>
        <v>3231705.8546000002</v>
      </c>
    </row>
    <row r="219" spans="1:6" ht="18">
      <c r="A219" s="17">
        <v>214</v>
      </c>
      <c r="B219" s="18" t="s">
        <v>97</v>
      </c>
      <c r="C219" s="18" t="s">
        <v>579</v>
      </c>
      <c r="D219" s="19">
        <v>2492383.5329999998</v>
      </c>
      <c r="E219" s="19">
        <v>767142.82770000002</v>
      </c>
      <c r="F219" s="20">
        <f t="shared" si="3"/>
        <v>3259526.3607000001</v>
      </c>
    </row>
    <row r="220" spans="1:6" ht="18">
      <c r="A220" s="17">
        <v>215</v>
      </c>
      <c r="B220" s="18" t="s">
        <v>97</v>
      </c>
      <c r="C220" s="18" t="s">
        <v>97</v>
      </c>
      <c r="D220" s="19">
        <v>2403354.1653</v>
      </c>
      <c r="E220" s="19">
        <v>739740.04639999999</v>
      </c>
      <c r="F220" s="20">
        <f t="shared" si="3"/>
        <v>3143094.2116999999</v>
      </c>
    </row>
    <row r="221" spans="1:6" ht="18">
      <c r="A221" s="17">
        <v>216</v>
      </c>
      <c r="B221" s="18" t="s">
        <v>97</v>
      </c>
      <c r="C221" s="18" t="s">
        <v>582</v>
      </c>
      <c r="D221" s="19">
        <v>2395555.1486999998</v>
      </c>
      <c r="E221" s="19">
        <v>737339.54920000001</v>
      </c>
      <c r="F221" s="20">
        <f t="shared" si="3"/>
        <v>3132894.6979</v>
      </c>
    </row>
    <row r="222" spans="1:6" ht="18">
      <c r="A222" s="17">
        <v>217</v>
      </c>
      <c r="B222" s="18" t="s">
        <v>97</v>
      </c>
      <c r="C222" s="18" t="s">
        <v>584</v>
      </c>
      <c r="D222" s="19">
        <v>2489920.7991999998</v>
      </c>
      <c r="E222" s="19">
        <v>766384.81090000004</v>
      </c>
      <c r="F222" s="20">
        <f t="shared" si="3"/>
        <v>3256305.6100999997</v>
      </c>
    </row>
    <row r="223" spans="1:6" ht="18">
      <c r="A223" s="17">
        <v>218</v>
      </c>
      <c r="B223" s="18" t="s">
        <v>97</v>
      </c>
      <c r="C223" s="18" t="s">
        <v>586</v>
      </c>
      <c r="D223" s="19">
        <v>2909282.7722</v>
      </c>
      <c r="E223" s="19">
        <v>895462.26850000001</v>
      </c>
      <c r="F223" s="20">
        <f t="shared" si="3"/>
        <v>3804745.0406999998</v>
      </c>
    </row>
    <row r="224" spans="1:6" ht="18">
      <c r="A224" s="17">
        <v>219</v>
      </c>
      <c r="B224" s="18" t="s">
        <v>97</v>
      </c>
      <c r="C224" s="18" t="s">
        <v>588</v>
      </c>
      <c r="D224" s="19">
        <v>2576965.1686999998</v>
      </c>
      <c r="E224" s="19">
        <v>793176.62</v>
      </c>
      <c r="F224" s="20">
        <f t="shared" si="3"/>
        <v>3370141.7886999999</v>
      </c>
    </row>
    <row r="225" spans="1:6" ht="18">
      <c r="A225" s="17">
        <v>220</v>
      </c>
      <c r="B225" s="18" t="s">
        <v>97</v>
      </c>
      <c r="C225" s="18" t="s">
        <v>590</v>
      </c>
      <c r="D225" s="19">
        <v>2331536.0821000002</v>
      </c>
      <c r="E225" s="19">
        <v>717634.80989999999</v>
      </c>
      <c r="F225" s="20">
        <f t="shared" si="3"/>
        <v>3049170.892</v>
      </c>
    </row>
    <row r="226" spans="1:6" ht="18">
      <c r="A226" s="17">
        <v>221</v>
      </c>
      <c r="B226" s="18" t="s">
        <v>97</v>
      </c>
      <c r="C226" s="18" t="s">
        <v>592</v>
      </c>
      <c r="D226" s="19">
        <v>3238493.5321</v>
      </c>
      <c r="E226" s="19">
        <v>996791.64650000003</v>
      </c>
      <c r="F226" s="20">
        <f t="shared" si="3"/>
        <v>4235285.1786000002</v>
      </c>
    </row>
    <row r="227" spans="1:6" ht="18">
      <c r="A227" s="17">
        <v>222</v>
      </c>
      <c r="B227" s="18" t="s">
        <v>97</v>
      </c>
      <c r="C227" s="18" t="s">
        <v>594</v>
      </c>
      <c r="D227" s="19">
        <v>2512374.9230999998</v>
      </c>
      <c r="E227" s="19">
        <v>773296.0747</v>
      </c>
      <c r="F227" s="20">
        <f t="shared" si="3"/>
        <v>3285670.9978</v>
      </c>
    </row>
    <row r="228" spans="1:6" ht="18">
      <c r="A228" s="17">
        <v>223</v>
      </c>
      <c r="B228" s="18" t="s">
        <v>97</v>
      </c>
      <c r="C228" s="18" t="s">
        <v>596</v>
      </c>
      <c r="D228" s="19">
        <v>2772212.7390000001</v>
      </c>
      <c r="E228" s="19">
        <v>853272.8175</v>
      </c>
      <c r="F228" s="20">
        <f t="shared" si="3"/>
        <v>3625485.5564999999</v>
      </c>
    </row>
    <row r="229" spans="1:6" ht="18">
      <c r="A229" s="17">
        <v>224</v>
      </c>
      <c r="B229" s="18" t="s">
        <v>97</v>
      </c>
      <c r="C229" s="18" t="s">
        <v>597</v>
      </c>
      <c r="D229" s="19">
        <v>3036260.8039000002</v>
      </c>
      <c r="E229" s="19">
        <v>934545.45330000005</v>
      </c>
      <c r="F229" s="20">
        <f t="shared" si="3"/>
        <v>3970806.2572000003</v>
      </c>
    </row>
    <row r="230" spans="1:6" ht="18">
      <c r="A230" s="17">
        <v>225</v>
      </c>
      <c r="B230" s="18" t="s">
        <v>98</v>
      </c>
      <c r="C230" s="18" t="s">
        <v>602</v>
      </c>
      <c r="D230" s="19">
        <v>3152283.9988000002</v>
      </c>
      <c r="E230" s="19">
        <v>970256.79579999996</v>
      </c>
      <c r="F230" s="20">
        <f t="shared" si="3"/>
        <v>4122540.7946000001</v>
      </c>
    </row>
    <row r="231" spans="1:6" ht="18">
      <c r="A231" s="17">
        <v>226</v>
      </c>
      <c r="B231" s="18" t="s">
        <v>98</v>
      </c>
      <c r="C231" s="18" t="s">
        <v>604</v>
      </c>
      <c r="D231" s="19">
        <v>2993983.8668</v>
      </c>
      <c r="E231" s="19">
        <v>921532.82960000006</v>
      </c>
      <c r="F231" s="20">
        <f t="shared" si="3"/>
        <v>3915516.6963999998</v>
      </c>
    </row>
    <row r="232" spans="1:6" ht="18">
      <c r="A232" s="17">
        <v>227</v>
      </c>
      <c r="B232" s="18" t="s">
        <v>98</v>
      </c>
      <c r="C232" s="18" t="s">
        <v>605</v>
      </c>
      <c r="D232" s="19">
        <v>1981173.9623</v>
      </c>
      <c r="E232" s="19">
        <v>609795.15209999995</v>
      </c>
      <c r="F232" s="20">
        <f t="shared" si="3"/>
        <v>2590969.1143999998</v>
      </c>
    </row>
    <row r="233" spans="1:6" ht="36">
      <c r="A233" s="17">
        <v>228</v>
      </c>
      <c r="B233" s="18" t="s">
        <v>98</v>
      </c>
      <c r="C233" s="18" t="s">
        <v>607</v>
      </c>
      <c r="D233" s="19">
        <v>2039676.9663</v>
      </c>
      <c r="E233" s="19">
        <v>627802.07570000004</v>
      </c>
      <c r="F233" s="20">
        <f t="shared" si="3"/>
        <v>2667479.0419999999</v>
      </c>
    </row>
    <row r="234" spans="1:6" ht="36">
      <c r="A234" s="17">
        <v>229</v>
      </c>
      <c r="B234" s="18" t="s">
        <v>98</v>
      </c>
      <c r="C234" s="18" t="s">
        <v>609</v>
      </c>
      <c r="D234" s="19">
        <v>2442196.8207</v>
      </c>
      <c r="E234" s="19">
        <v>751695.61589999998</v>
      </c>
      <c r="F234" s="20">
        <f t="shared" si="3"/>
        <v>3193892.4366000001</v>
      </c>
    </row>
    <row r="235" spans="1:6" ht="18">
      <c r="A235" s="17">
        <v>230</v>
      </c>
      <c r="B235" s="18" t="s">
        <v>98</v>
      </c>
      <c r="C235" s="18" t="s">
        <v>611</v>
      </c>
      <c r="D235" s="19">
        <v>2075779.0071</v>
      </c>
      <c r="E235" s="19">
        <v>638914.09809999994</v>
      </c>
      <c r="F235" s="20">
        <f t="shared" si="3"/>
        <v>2714693.1052000001</v>
      </c>
    </row>
    <row r="236" spans="1:6" ht="36">
      <c r="A236" s="17">
        <v>231</v>
      </c>
      <c r="B236" s="18" t="s">
        <v>98</v>
      </c>
      <c r="C236" s="18" t="s">
        <v>613</v>
      </c>
      <c r="D236" s="19">
        <v>2077688.2731999999</v>
      </c>
      <c r="E236" s="19">
        <v>639501.76040000003</v>
      </c>
      <c r="F236" s="20">
        <f t="shared" si="3"/>
        <v>2717190.0335999997</v>
      </c>
    </row>
    <row r="237" spans="1:6" ht="18">
      <c r="A237" s="17">
        <v>232</v>
      </c>
      <c r="B237" s="18" t="s">
        <v>98</v>
      </c>
      <c r="C237" s="18" t="s">
        <v>615</v>
      </c>
      <c r="D237" s="19">
        <v>2410291.6094</v>
      </c>
      <c r="E237" s="19">
        <v>741875.35600000003</v>
      </c>
      <c r="F237" s="20">
        <f t="shared" si="3"/>
        <v>3152166.9654000001</v>
      </c>
    </row>
    <row r="238" spans="1:6" ht="18">
      <c r="A238" s="17">
        <v>233</v>
      </c>
      <c r="B238" s="18" t="s">
        <v>98</v>
      </c>
      <c r="C238" s="18" t="s">
        <v>617</v>
      </c>
      <c r="D238" s="19">
        <v>2652821.7585</v>
      </c>
      <c r="E238" s="19">
        <v>816524.88800000004</v>
      </c>
      <c r="F238" s="20">
        <f t="shared" si="3"/>
        <v>3469346.6464999998</v>
      </c>
    </row>
    <row r="239" spans="1:6" ht="18">
      <c r="A239" s="17">
        <v>234</v>
      </c>
      <c r="B239" s="18" t="s">
        <v>98</v>
      </c>
      <c r="C239" s="18" t="s">
        <v>619</v>
      </c>
      <c r="D239" s="19">
        <v>1930317.1161</v>
      </c>
      <c r="E239" s="19">
        <v>594141.67649999994</v>
      </c>
      <c r="F239" s="20">
        <f t="shared" si="3"/>
        <v>2524458.7925999998</v>
      </c>
    </row>
    <row r="240" spans="1:6" ht="18">
      <c r="A240" s="17">
        <v>235</v>
      </c>
      <c r="B240" s="18" t="s">
        <v>98</v>
      </c>
      <c r="C240" s="18" t="s">
        <v>621</v>
      </c>
      <c r="D240" s="19">
        <v>3312208.8958999999</v>
      </c>
      <c r="E240" s="19">
        <v>1019480.8562</v>
      </c>
      <c r="F240" s="20">
        <f t="shared" si="3"/>
        <v>4331689.7521000002</v>
      </c>
    </row>
    <row r="241" spans="1:6" ht="18">
      <c r="A241" s="17">
        <v>236</v>
      </c>
      <c r="B241" s="18" t="s">
        <v>98</v>
      </c>
      <c r="C241" s="18" t="s">
        <v>623</v>
      </c>
      <c r="D241" s="19">
        <v>3408789.9042000002</v>
      </c>
      <c r="E241" s="19">
        <v>1049207.9937</v>
      </c>
      <c r="F241" s="20">
        <f t="shared" si="3"/>
        <v>4457997.8979000002</v>
      </c>
    </row>
    <row r="242" spans="1:6" ht="18">
      <c r="A242" s="17">
        <v>237</v>
      </c>
      <c r="B242" s="18" t="s">
        <v>98</v>
      </c>
      <c r="C242" s="18" t="s">
        <v>625</v>
      </c>
      <c r="D242" s="19">
        <v>2671834.3072000002</v>
      </c>
      <c r="E242" s="19">
        <v>822376.85270000005</v>
      </c>
      <c r="F242" s="20">
        <f t="shared" si="3"/>
        <v>3494211.1599000003</v>
      </c>
    </row>
    <row r="243" spans="1:6" ht="36">
      <c r="A243" s="17">
        <v>238</v>
      </c>
      <c r="B243" s="18" t="s">
        <v>98</v>
      </c>
      <c r="C243" s="18" t="s">
        <v>626</v>
      </c>
      <c r="D243" s="19">
        <v>2548062.148</v>
      </c>
      <c r="E243" s="19">
        <v>784280.41890000005</v>
      </c>
      <c r="F243" s="20">
        <f t="shared" si="3"/>
        <v>3332342.5669</v>
      </c>
    </row>
    <row r="244" spans="1:6" ht="36">
      <c r="A244" s="17">
        <v>239</v>
      </c>
      <c r="B244" s="18" t="s">
        <v>98</v>
      </c>
      <c r="C244" s="18" t="s">
        <v>628</v>
      </c>
      <c r="D244" s="19">
        <v>2781000.1795999999</v>
      </c>
      <c r="E244" s="19">
        <v>855977.54650000005</v>
      </c>
      <c r="F244" s="20">
        <f t="shared" si="3"/>
        <v>3636977.7261000001</v>
      </c>
    </row>
    <row r="245" spans="1:6" ht="18">
      <c r="A245" s="17">
        <v>240</v>
      </c>
      <c r="B245" s="18" t="s">
        <v>98</v>
      </c>
      <c r="C245" s="18" t="s">
        <v>630</v>
      </c>
      <c r="D245" s="19">
        <v>2439514.8651000001</v>
      </c>
      <c r="E245" s="19">
        <v>750870.1237</v>
      </c>
      <c r="F245" s="20">
        <f t="shared" si="3"/>
        <v>3190384.9887999999</v>
      </c>
    </row>
    <row r="246" spans="1:6" ht="18">
      <c r="A246" s="17">
        <v>241</v>
      </c>
      <c r="B246" s="18" t="s">
        <v>98</v>
      </c>
      <c r="C246" s="18" t="s">
        <v>632</v>
      </c>
      <c r="D246" s="19">
        <v>2000733.4441</v>
      </c>
      <c r="E246" s="19">
        <v>615815.46</v>
      </c>
      <c r="F246" s="20">
        <f t="shared" si="3"/>
        <v>2616548.9040999999</v>
      </c>
    </row>
    <row r="247" spans="1:6" ht="18">
      <c r="A247" s="17">
        <v>242</v>
      </c>
      <c r="B247" s="18" t="s">
        <v>98</v>
      </c>
      <c r="C247" s="18" t="s">
        <v>634</v>
      </c>
      <c r="D247" s="19">
        <v>2489710.9248000002</v>
      </c>
      <c r="E247" s="19">
        <v>766320.21259999997</v>
      </c>
      <c r="F247" s="20">
        <f t="shared" si="3"/>
        <v>3256031.1374000004</v>
      </c>
    </row>
    <row r="248" spans="1:6" ht="18">
      <c r="A248" s="17">
        <v>243</v>
      </c>
      <c r="B248" s="18" t="s">
        <v>99</v>
      </c>
      <c r="C248" s="18" t="s">
        <v>638</v>
      </c>
      <c r="D248" s="19">
        <v>2925463.3130999999</v>
      </c>
      <c r="E248" s="19">
        <v>900442.55570000003</v>
      </c>
      <c r="F248" s="20">
        <f t="shared" si="3"/>
        <v>3825905.8687999998</v>
      </c>
    </row>
    <row r="249" spans="1:6" ht="18">
      <c r="A249" s="17">
        <v>244</v>
      </c>
      <c r="B249" s="18" t="s">
        <v>99</v>
      </c>
      <c r="C249" s="18" t="s">
        <v>640</v>
      </c>
      <c r="D249" s="19">
        <v>2226079.8974000001</v>
      </c>
      <c r="E249" s="19">
        <v>685175.9388</v>
      </c>
      <c r="F249" s="20">
        <f t="shared" si="3"/>
        <v>2911255.8362000003</v>
      </c>
    </row>
    <row r="250" spans="1:6" ht="18">
      <c r="A250" s="17">
        <v>245</v>
      </c>
      <c r="B250" s="18" t="s">
        <v>99</v>
      </c>
      <c r="C250" s="18" t="s">
        <v>642</v>
      </c>
      <c r="D250" s="19">
        <v>2122535.8821999999</v>
      </c>
      <c r="E250" s="19">
        <v>653305.6237</v>
      </c>
      <c r="F250" s="20">
        <f t="shared" si="3"/>
        <v>2775841.5058999998</v>
      </c>
    </row>
    <row r="251" spans="1:6" ht="18">
      <c r="A251" s="17">
        <v>246</v>
      </c>
      <c r="B251" s="18" t="s">
        <v>99</v>
      </c>
      <c r="C251" s="18" t="s">
        <v>644</v>
      </c>
      <c r="D251" s="19">
        <v>2191633.5281000002</v>
      </c>
      <c r="E251" s="19">
        <v>674573.52359999996</v>
      </c>
      <c r="F251" s="20">
        <f t="shared" si="3"/>
        <v>2866207.0517000002</v>
      </c>
    </row>
    <row r="252" spans="1:6" ht="36">
      <c r="A252" s="17">
        <v>247</v>
      </c>
      <c r="B252" s="18" t="s">
        <v>99</v>
      </c>
      <c r="C252" s="18" t="s">
        <v>646</v>
      </c>
      <c r="D252" s="19">
        <v>2321366.9918999998</v>
      </c>
      <c r="E252" s="19">
        <v>714504.8162</v>
      </c>
      <c r="F252" s="20">
        <f t="shared" si="3"/>
        <v>3035871.8081</v>
      </c>
    </row>
    <row r="253" spans="1:6" ht="18">
      <c r="A253" s="17">
        <v>248</v>
      </c>
      <c r="B253" s="18" t="s">
        <v>99</v>
      </c>
      <c r="C253" s="18" t="s">
        <v>648</v>
      </c>
      <c r="D253" s="19">
        <v>2366420.6963999998</v>
      </c>
      <c r="E253" s="19">
        <v>728372.11470000003</v>
      </c>
      <c r="F253" s="20">
        <f t="shared" si="3"/>
        <v>3094792.8110999996</v>
      </c>
    </row>
    <row r="254" spans="1:6" ht="18">
      <c r="A254" s="17">
        <v>249</v>
      </c>
      <c r="B254" s="18" t="s">
        <v>99</v>
      </c>
      <c r="C254" s="18" t="s">
        <v>650</v>
      </c>
      <c r="D254" s="19">
        <v>1949945.3483</v>
      </c>
      <c r="E254" s="19">
        <v>600183.14540000004</v>
      </c>
      <c r="F254" s="20">
        <f t="shared" si="3"/>
        <v>2550128.4937</v>
      </c>
    </row>
    <row r="255" spans="1:6" ht="18">
      <c r="A255" s="17">
        <v>250</v>
      </c>
      <c r="B255" s="18" t="s">
        <v>99</v>
      </c>
      <c r="C255" s="18" t="s">
        <v>652</v>
      </c>
      <c r="D255" s="19">
        <v>2402176.6808000002</v>
      </c>
      <c r="E255" s="19">
        <v>739377.62269999995</v>
      </c>
      <c r="F255" s="20">
        <f t="shared" si="3"/>
        <v>3141554.3035000004</v>
      </c>
    </row>
    <row r="256" spans="1:6" ht="18">
      <c r="A256" s="17">
        <v>251</v>
      </c>
      <c r="B256" s="18" t="s">
        <v>99</v>
      </c>
      <c r="C256" s="18" t="s">
        <v>654</v>
      </c>
      <c r="D256" s="19">
        <v>2570233.5666999999</v>
      </c>
      <c r="E256" s="19">
        <v>791104.66749999998</v>
      </c>
      <c r="F256" s="20">
        <f t="shared" si="3"/>
        <v>3361338.2341999998</v>
      </c>
    </row>
    <row r="257" spans="1:6" ht="18">
      <c r="A257" s="17">
        <v>252</v>
      </c>
      <c r="B257" s="18" t="s">
        <v>99</v>
      </c>
      <c r="C257" s="18" t="s">
        <v>656</v>
      </c>
      <c r="D257" s="19">
        <v>2244378.3308000001</v>
      </c>
      <c r="E257" s="19">
        <v>690808.10250000004</v>
      </c>
      <c r="F257" s="20">
        <f t="shared" si="3"/>
        <v>2935186.4333000001</v>
      </c>
    </row>
    <row r="258" spans="1:6" ht="18">
      <c r="A258" s="17">
        <v>253</v>
      </c>
      <c r="B258" s="18" t="s">
        <v>99</v>
      </c>
      <c r="C258" s="18" t="s">
        <v>658</v>
      </c>
      <c r="D258" s="19">
        <v>2405221.4397</v>
      </c>
      <c r="E258" s="19">
        <v>740314.78379999998</v>
      </c>
      <c r="F258" s="20">
        <f t="shared" si="3"/>
        <v>3145536.2234999998</v>
      </c>
    </row>
    <row r="259" spans="1:6" ht="18">
      <c r="A259" s="17">
        <v>254</v>
      </c>
      <c r="B259" s="18" t="s">
        <v>99</v>
      </c>
      <c r="C259" s="18" t="s">
        <v>660</v>
      </c>
      <c r="D259" s="19">
        <v>1687888.8870999999</v>
      </c>
      <c r="E259" s="19">
        <v>519523.51490000001</v>
      </c>
      <c r="F259" s="20">
        <f t="shared" si="3"/>
        <v>2207412.4019999998</v>
      </c>
    </row>
    <row r="260" spans="1:6" ht="36">
      <c r="A260" s="17">
        <v>255</v>
      </c>
      <c r="B260" s="18" t="s">
        <v>99</v>
      </c>
      <c r="C260" s="18" t="s">
        <v>662</v>
      </c>
      <c r="D260" s="19">
        <v>2139285.2666000002</v>
      </c>
      <c r="E260" s="19">
        <v>658460.99800000002</v>
      </c>
      <c r="F260" s="20">
        <f t="shared" si="3"/>
        <v>2797746.2646000003</v>
      </c>
    </row>
    <row r="261" spans="1:6" ht="18">
      <c r="A261" s="17">
        <v>256</v>
      </c>
      <c r="B261" s="18" t="s">
        <v>99</v>
      </c>
      <c r="C261" s="18" t="s">
        <v>664</v>
      </c>
      <c r="D261" s="19">
        <v>2087594.0160999999</v>
      </c>
      <c r="E261" s="19">
        <v>642550.69709999999</v>
      </c>
      <c r="F261" s="20">
        <f t="shared" si="3"/>
        <v>2730144.7132000001</v>
      </c>
    </row>
    <row r="262" spans="1:6" ht="18">
      <c r="A262" s="17">
        <v>257</v>
      </c>
      <c r="B262" s="18" t="s">
        <v>99</v>
      </c>
      <c r="C262" s="18" t="s">
        <v>666</v>
      </c>
      <c r="D262" s="19">
        <v>2238972.7418</v>
      </c>
      <c r="E262" s="19">
        <v>689144.29</v>
      </c>
      <c r="F262" s="20">
        <f t="shared" si="3"/>
        <v>2928117.0318</v>
      </c>
    </row>
    <row r="263" spans="1:6" ht="18">
      <c r="A263" s="17">
        <v>258</v>
      </c>
      <c r="B263" s="18" t="s">
        <v>99</v>
      </c>
      <c r="C263" s="18" t="s">
        <v>668</v>
      </c>
      <c r="D263" s="19">
        <v>2176456.1373000001</v>
      </c>
      <c r="E263" s="19">
        <v>669902.00080000004</v>
      </c>
      <c r="F263" s="20">
        <f t="shared" ref="F263:F326" si="4">SUM(D263:E263)</f>
        <v>2846358.1381000001</v>
      </c>
    </row>
    <row r="264" spans="1:6" ht="18">
      <c r="A264" s="17">
        <v>259</v>
      </c>
      <c r="B264" s="18" t="s">
        <v>100</v>
      </c>
      <c r="C264" s="18" t="s">
        <v>672</v>
      </c>
      <c r="D264" s="19">
        <v>2726386.1146999998</v>
      </c>
      <c r="E264" s="19">
        <v>839167.61840000004</v>
      </c>
      <c r="F264" s="20">
        <f t="shared" si="4"/>
        <v>3565553.7330999998</v>
      </c>
    </row>
    <row r="265" spans="1:6" ht="18">
      <c r="A265" s="17">
        <v>260</v>
      </c>
      <c r="B265" s="18" t="s">
        <v>100</v>
      </c>
      <c r="C265" s="18" t="s">
        <v>674</v>
      </c>
      <c r="D265" s="19">
        <v>2297176.2390999999</v>
      </c>
      <c r="E265" s="19">
        <v>707059.027</v>
      </c>
      <c r="F265" s="20">
        <f t="shared" si="4"/>
        <v>3004235.2660999997</v>
      </c>
    </row>
    <row r="266" spans="1:6" ht="18">
      <c r="A266" s="17">
        <v>261</v>
      </c>
      <c r="B266" s="18" t="s">
        <v>100</v>
      </c>
      <c r="C266" s="18" t="s">
        <v>676</v>
      </c>
      <c r="D266" s="19">
        <v>3109471.5155000002</v>
      </c>
      <c r="E266" s="19">
        <v>957079.33369999996</v>
      </c>
      <c r="F266" s="20">
        <f t="shared" si="4"/>
        <v>4066550.8492000001</v>
      </c>
    </row>
    <row r="267" spans="1:6" ht="18">
      <c r="A267" s="17">
        <v>262</v>
      </c>
      <c r="B267" s="18" t="s">
        <v>100</v>
      </c>
      <c r="C267" s="18" t="s">
        <v>678</v>
      </c>
      <c r="D267" s="19">
        <v>2923017.4485999998</v>
      </c>
      <c r="E267" s="19">
        <v>899689.73120000004</v>
      </c>
      <c r="F267" s="20">
        <f t="shared" si="4"/>
        <v>3822707.1798</v>
      </c>
    </row>
    <row r="268" spans="1:6" ht="18">
      <c r="A268" s="17">
        <v>263</v>
      </c>
      <c r="B268" s="18" t="s">
        <v>100</v>
      </c>
      <c r="C268" s="18" t="s">
        <v>680</v>
      </c>
      <c r="D268" s="19">
        <v>2826221.2502000001</v>
      </c>
      <c r="E268" s="19">
        <v>869896.35939999996</v>
      </c>
      <c r="F268" s="20">
        <f t="shared" si="4"/>
        <v>3696117.6096000001</v>
      </c>
    </row>
    <row r="269" spans="1:6" ht="18">
      <c r="A269" s="17">
        <v>264</v>
      </c>
      <c r="B269" s="18" t="s">
        <v>100</v>
      </c>
      <c r="C269" s="18" t="s">
        <v>682</v>
      </c>
      <c r="D269" s="19">
        <v>2717322.0855999999</v>
      </c>
      <c r="E269" s="19">
        <v>836377.75679999997</v>
      </c>
      <c r="F269" s="20">
        <f t="shared" si="4"/>
        <v>3553699.8424</v>
      </c>
    </row>
    <row r="270" spans="1:6" ht="18">
      <c r="A270" s="17">
        <v>265</v>
      </c>
      <c r="B270" s="18" t="s">
        <v>100</v>
      </c>
      <c r="C270" s="18" t="s">
        <v>684</v>
      </c>
      <c r="D270" s="19">
        <v>2743641.8371000001</v>
      </c>
      <c r="E270" s="19">
        <v>844478.84089999995</v>
      </c>
      <c r="F270" s="20">
        <f t="shared" si="4"/>
        <v>3588120.6780000003</v>
      </c>
    </row>
    <row r="271" spans="1:6" ht="18">
      <c r="A271" s="17">
        <v>266</v>
      </c>
      <c r="B271" s="18" t="s">
        <v>100</v>
      </c>
      <c r="C271" s="18" t="s">
        <v>686</v>
      </c>
      <c r="D271" s="19">
        <v>2969490.9646000001</v>
      </c>
      <c r="E271" s="19">
        <v>913994.04029999999</v>
      </c>
      <c r="F271" s="20">
        <f t="shared" si="4"/>
        <v>3883485.0049000001</v>
      </c>
    </row>
    <row r="272" spans="1:6" ht="18">
      <c r="A272" s="17">
        <v>267</v>
      </c>
      <c r="B272" s="18" t="s">
        <v>100</v>
      </c>
      <c r="C272" s="18" t="s">
        <v>688</v>
      </c>
      <c r="D272" s="19">
        <v>2702018.0614999998</v>
      </c>
      <c r="E272" s="19">
        <v>831667.25699999998</v>
      </c>
      <c r="F272" s="20">
        <f t="shared" si="4"/>
        <v>3533685.3185000001</v>
      </c>
    </row>
    <row r="273" spans="1:6" ht="18">
      <c r="A273" s="17">
        <v>268</v>
      </c>
      <c r="B273" s="18" t="s">
        <v>100</v>
      </c>
      <c r="C273" s="18" t="s">
        <v>690</v>
      </c>
      <c r="D273" s="19">
        <v>2526839.5002000001</v>
      </c>
      <c r="E273" s="19">
        <v>777748.19709999999</v>
      </c>
      <c r="F273" s="20">
        <f t="shared" si="4"/>
        <v>3304587.6973000001</v>
      </c>
    </row>
    <row r="274" spans="1:6" ht="18">
      <c r="A274" s="17">
        <v>269</v>
      </c>
      <c r="B274" s="18" t="s">
        <v>100</v>
      </c>
      <c r="C274" s="18" t="s">
        <v>692</v>
      </c>
      <c r="D274" s="19">
        <v>2645431.1031999998</v>
      </c>
      <c r="E274" s="19">
        <v>814250.08230000001</v>
      </c>
      <c r="F274" s="20">
        <f t="shared" si="4"/>
        <v>3459681.1854999997</v>
      </c>
    </row>
    <row r="275" spans="1:6" ht="18">
      <c r="A275" s="17">
        <v>270</v>
      </c>
      <c r="B275" s="18" t="s">
        <v>100</v>
      </c>
      <c r="C275" s="18" t="s">
        <v>693</v>
      </c>
      <c r="D275" s="19">
        <v>2568528.148</v>
      </c>
      <c r="E275" s="19">
        <v>790579.74840000004</v>
      </c>
      <c r="F275" s="20">
        <f t="shared" si="4"/>
        <v>3359107.8964</v>
      </c>
    </row>
    <row r="276" spans="1:6" ht="18">
      <c r="A276" s="17">
        <v>271</v>
      </c>
      <c r="B276" s="18" t="s">
        <v>100</v>
      </c>
      <c r="C276" s="18" t="s">
        <v>695</v>
      </c>
      <c r="D276" s="19">
        <v>3326579.9608999998</v>
      </c>
      <c r="E276" s="19">
        <v>1023904.1960999999</v>
      </c>
      <c r="F276" s="20">
        <f t="shared" si="4"/>
        <v>4350484.1569999997</v>
      </c>
    </row>
    <row r="277" spans="1:6" ht="18">
      <c r="A277" s="17">
        <v>272</v>
      </c>
      <c r="B277" s="18" t="s">
        <v>100</v>
      </c>
      <c r="C277" s="18" t="s">
        <v>696</v>
      </c>
      <c r="D277" s="19">
        <v>2282501.7697999999</v>
      </c>
      <c r="E277" s="19">
        <v>702542.30090000003</v>
      </c>
      <c r="F277" s="20">
        <f t="shared" si="4"/>
        <v>2985044.0707</v>
      </c>
    </row>
    <row r="278" spans="1:6" ht="18">
      <c r="A278" s="17">
        <v>273</v>
      </c>
      <c r="B278" s="18" t="s">
        <v>100</v>
      </c>
      <c r="C278" s="18" t="s">
        <v>698</v>
      </c>
      <c r="D278" s="19">
        <v>2526360.3372999998</v>
      </c>
      <c r="E278" s="19">
        <v>777600.7132</v>
      </c>
      <c r="F278" s="20">
        <f t="shared" si="4"/>
        <v>3303961.0504999999</v>
      </c>
    </row>
    <row r="279" spans="1:6" ht="18">
      <c r="A279" s="17">
        <v>274</v>
      </c>
      <c r="B279" s="18" t="s">
        <v>100</v>
      </c>
      <c r="C279" s="18" t="s">
        <v>700</v>
      </c>
      <c r="D279" s="19">
        <v>2868648.4772999999</v>
      </c>
      <c r="E279" s="19">
        <v>882955.24159999995</v>
      </c>
      <c r="F279" s="20">
        <f t="shared" si="4"/>
        <v>3751603.7188999997</v>
      </c>
    </row>
    <row r="280" spans="1:6" ht="18">
      <c r="A280" s="17">
        <v>275</v>
      </c>
      <c r="B280" s="18" t="s">
        <v>100</v>
      </c>
      <c r="C280" s="18" t="s">
        <v>702</v>
      </c>
      <c r="D280" s="19">
        <v>2375637.4049</v>
      </c>
      <c r="E280" s="19">
        <v>731208.97010000004</v>
      </c>
      <c r="F280" s="20">
        <f t="shared" si="4"/>
        <v>3106846.375</v>
      </c>
    </row>
    <row r="281" spans="1:6" ht="18">
      <c r="A281" s="17">
        <v>276</v>
      </c>
      <c r="B281" s="18" t="s">
        <v>101</v>
      </c>
      <c r="C281" s="18" t="s">
        <v>707</v>
      </c>
      <c r="D281" s="19">
        <v>3790371.3146000002</v>
      </c>
      <c r="E281" s="19">
        <v>1166656.7885</v>
      </c>
      <c r="F281" s="20">
        <f t="shared" si="4"/>
        <v>4957028.1030999999</v>
      </c>
    </row>
    <row r="282" spans="1:6" ht="18">
      <c r="A282" s="17">
        <v>277</v>
      </c>
      <c r="B282" s="18" t="s">
        <v>101</v>
      </c>
      <c r="C282" s="18" t="s">
        <v>709</v>
      </c>
      <c r="D282" s="19">
        <v>2752690.8155</v>
      </c>
      <c r="E282" s="19">
        <v>847264.0699</v>
      </c>
      <c r="F282" s="20">
        <f t="shared" si="4"/>
        <v>3599954.8854</v>
      </c>
    </row>
    <row r="283" spans="1:6" ht="18">
      <c r="A283" s="17">
        <v>278</v>
      </c>
      <c r="B283" s="18" t="s">
        <v>101</v>
      </c>
      <c r="C283" s="18" t="s">
        <v>711</v>
      </c>
      <c r="D283" s="19">
        <v>2770522.8269000002</v>
      </c>
      <c r="E283" s="19">
        <v>852752.67130000005</v>
      </c>
      <c r="F283" s="20">
        <f t="shared" si="4"/>
        <v>3623275.4982000003</v>
      </c>
    </row>
    <row r="284" spans="1:6" ht="18">
      <c r="A284" s="17">
        <v>279</v>
      </c>
      <c r="B284" s="18" t="s">
        <v>101</v>
      </c>
      <c r="C284" s="18" t="s">
        <v>713</v>
      </c>
      <c r="D284" s="19">
        <v>3018858.4698999999</v>
      </c>
      <c r="E284" s="19">
        <v>929189.10450000002</v>
      </c>
      <c r="F284" s="20">
        <f t="shared" si="4"/>
        <v>3948047.5743999998</v>
      </c>
    </row>
    <row r="285" spans="1:6" ht="18">
      <c r="A285" s="17">
        <v>280</v>
      </c>
      <c r="B285" s="18" t="s">
        <v>101</v>
      </c>
      <c r="C285" s="18" t="s">
        <v>715</v>
      </c>
      <c r="D285" s="19">
        <v>2936253.0166000002</v>
      </c>
      <c r="E285" s="19">
        <v>903763.571</v>
      </c>
      <c r="F285" s="20">
        <f t="shared" si="4"/>
        <v>3840016.5876000002</v>
      </c>
    </row>
    <row r="286" spans="1:6" ht="18">
      <c r="A286" s="17">
        <v>281</v>
      </c>
      <c r="B286" s="18" t="s">
        <v>101</v>
      </c>
      <c r="C286" s="18" t="s">
        <v>101</v>
      </c>
      <c r="D286" s="19">
        <v>3197206.5457000001</v>
      </c>
      <c r="E286" s="19">
        <v>984083.72459999996</v>
      </c>
      <c r="F286" s="20">
        <f t="shared" si="4"/>
        <v>4181290.2703</v>
      </c>
    </row>
    <row r="287" spans="1:6" ht="18">
      <c r="A287" s="17">
        <v>282</v>
      </c>
      <c r="B287" s="18" t="s">
        <v>101</v>
      </c>
      <c r="C287" s="18" t="s">
        <v>718</v>
      </c>
      <c r="D287" s="19">
        <v>2506905.3769</v>
      </c>
      <c r="E287" s="19">
        <v>771612.57649999997</v>
      </c>
      <c r="F287" s="20">
        <f t="shared" si="4"/>
        <v>3278517.9534</v>
      </c>
    </row>
    <row r="288" spans="1:6" ht="18">
      <c r="A288" s="17">
        <v>283</v>
      </c>
      <c r="B288" s="18" t="s">
        <v>101</v>
      </c>
      <c r="C288" s="18" t="s">
        <v>720</v>
      </c>
      <c r="D288" s="19">
        <v>2689117.7924000002</v>
      </c>
      <c r="E288" s="19">
        <v>827696.62049999996</v>
      </c>
      <c r="F288" s="20">
        <f t="shared" si="4"/>
        <v>3516814.4128999999</v>
      </c>
    </row>
    <row r="289" spans="1:6" ht="18">
      <c r="A289" s="17">
        <v>284</v>
      </c>
      <c r="B289" s="18" t="s">
        <v>101</v>
      </c>
      <c r="C289" s="18" t="s">
        <v>722</v>
      </c>
      <c r="D289" s="19">
        <v>2451621.7102999999</v>
      </c>
      <c r="E289" s="19">
        <v>754596.54839999997</v>
      </c>
      <c r="F289" s="20">
        <f t="shared" si="4"/>
        <v>3206218.2587000001</v>
      </c>
    </row>
    <row r="290" spans="1:6" ht="18">
      <c r="A290" s="17">
        <v>285</v>
      </c>
      <c r="B290" s="18" t="s">
        <v>101</v>
      </c>
      <c r="C290" s="18" t="s">
        <v>724</v>
      </c>
      <c r="D290" s="19">
        <v>2325052.8322999999</v>
      </c>
      <c r="E290" s="19">
        <v>715639.299</v>
      </c>
      <c r="F290" s="20">
        <f t="shared" si="4"/>
        <v>3040692.1313</v>
      </c>
    </row>
    <row r="291" spans="1:6" ht="18">
      <c r="A291" s="17">
        <v>286</v>
      </c>
      <c r="B291" s="18" t="s">
        <v>101</v>
      </c>
      <c r="C291" s="18" t="s">
        <v>726</v>
      </c>
      <c r="D291" s="19">
        <v>3173320.0451000002</v>
      </c>
      <c r="E291" s="19">
        <v>976731.58259999997</v>
      </c>
      <c r="F291" s="20">
        <f t="shared" si="4"/>
        <v>4150051.6277000001</v>
      </c>
    </row>
    <row r="292" spans="1:6" ht="18">
      <c r="A292" s="17">
        <v>287</v>
      </c>
      <c r="B292" s="18" t="s">
        <v>102</v>
      </c>
      <c r="C292" s="18" t="s">
        <v>730</v>
      </c>
      <c r="D292" s="19">
        <v>2480572.1417999999</v>
      </c>
      <c r="E292" s="19">
        <v>763507.34230000002</v>
      </c>
      <c r="F292" s="20">
        <f t="shared" si="4"/>
        <v>3244079.4841</v>
      </c>
    </row>
    <row r="293" spans="1:6" ht="18">
      <c r="A293" s="17">
        <v>288</v>
      </c>
      <c r="B293" s="18" t="s">
        <v>102</v>
      </c>
      <c r="C293" s="18" t="s">
        <v>732</v>
      </c>
      <c r="D293" s="19">
        <v>2334343.4221000001</v>
      </c>
      <c r="E293" s="19">
        <v>718498.89469999995</v>
      </c>
      <c r="F293" s="20">
        <f t="shared" si="4"/>
        <v>3052842.3168000001</v>
      </c>
    </row>
    <row r="294" spans="1:6" ht="18">
      <c r="A294" s="17">
        <v>289</v>
      </c>
      <c r="B294" s="18" t="s">
        <v>102</v>
      </c>
      <c r="C294" s="18" t="s">
        <v>734</v>
      </c>
      <c r="D294" s="19">
        <v>2144536.9728999999</v>
      </c>
      <c r="E294" s="19">
        <v>660077.44620000001</v>
      </c>
      <c r="F294" s="20">
        <f t="shared" si="4"/>
        <v>2804614.4191000001</v>
      </c>
    </row>
    <row r="295" spans="1:6" ht="36">
      <c r="A295" s="17">
        <v>290</v>
      </c>
      <c r="B295" s="18" t="s">
        <v>102</v>
      </c>
      <c r="C295" s="18" t="s">
        <v>736</v>
      </c>
      <c r="D295" s="19">
        <v>2280880.5030999999</v>
      </c>
      <c r="E295" s="19">
        <v>702043.28330000001</v>
      </c>
      <c r="F295" s="20">
        <f t="shared" si="4"/>
        <v>2982923.7863999996</v>
      </c>
    </row>
    <row r="296" spans="1:6" ht="18">
      <c r="A296" s="17">
        <v>291</v>
      </c>
      <c r="B296" s="18" t="s">
        <v>102</v>
      </c>
      <c r="C296" s="18" t="s">
        <v>738</v>
      </c>
      <c r="D296" s="19">
        <v>2445802.5540999998</v>
      </c>
      <c r="E296" s="19">
        <v>752805.44209999999</v>
      </c>
      <c r="F296" s="20">
        <f t="shared" si="4"/>
        <v>3198607.9961999999</v>
      </c>
    </row>
    <row r="297" spans="1:6" ht="18">
      <c r="A297" s="17">
        <v>292</v>
      </c>
      <c r="B297" s="18" t="s">
        <v>102</v>
      </c>
      <c r="C297" s="18" t="s">
        <v>740</v>
      </c>
      <c r="D297" s="19">
        <v>2453992.2585</v>
      </c>
      <c r="E297" s="19">
        <v>755326.19090000005</v>
      </c>
      <c r="F297" s="20">
        <f t="shared" si="4"/>
        <v>3209318.4494000003</v>
      </c>
    </row>
    <row r="298" spans="1:6" ht="18">
      <c r="A298" s="17">
        <v>293</v>
      </c>
      <c r="B298" s="18" t="s">
        <v>102</v>
      </c>
      <c r="C298" s="18" t="s">
        <v>742</v>
      </c>
      <c r="D298" s="19">
        <v>2196452.5000999998</v>
      </c>
      <c r="E298" s="19">
        <v>676056.77839999995</v>
      </c>
      <c r="F298" s="20">
        <f t="shared" si="4"/>
        <v>2872509.2785</v>
      </c>
    </row>
    <row r="299" spans="1:6" ht="18">
      <c r="A299" s="17">
        <v>294</v>
      </c>
      <c r="B299" s="18" t="s">
        <v>102</v>
      </c>
      <c r="C299" s="18" t="s">
        <v>744</v>
      </c>
      <c r="D299" s="19">
        <v>2326498.1038000002</v>
      </c>
      <c r="E299" s="19">
        <v>716084.14610000001</v>
      </c>
      <c r="F299" s="20">
        <f t="shared" si="4"/>
        <v>3042582.2499000002</v>
      </c>
    </row>
    <row r="300" spans="1:6" ht="18">
      <c r="A300" s="17">
        <v>295</v>
      </c>
      <c r="B300" s="18" t="s">
        <v>102</v>
      </c>
      <c r="C300" s="18" t="s">
        <v>746</v>
      </c>
      <c r="D300" s="19">
        <v>2617498.5277</v>
      </c>
      <c r="E300" s="19">
        <v>805652.57929999998</v>
      </c>
      <c r="F300" s="20">
        <f t="shared" si="4"/>
        <v>3423151.1069999998</v>
      </c>
    </row>
    <row r="301" spans="1:6" ht="18">
      <c r="A301" s="17">
        <v>296</v>
      </c>
      <c r="B301" s="18" t="s">
        <v>102</v>
      </c>
      <c r="C301" s="18" t="s">
        <v>748</v>
      </c>
      <c r="D301" s="19">
        <v>2313502.3637000001</v>
      </c>
      <c r="E301" s="19">
        <v>712084.12410000002</v>
      </c>
      <c r="F301" s="20">
        <f t="shared" si="4"/>
        <v>3025586.4878000002</v>
      </c>
    </row>
    <row r="302" spans="1:6" ht="18">
      <c r="A302" s="17">
        <v>297</v>
      </c>
      <c r="B302" s="18" t="s">
        <v>102</v>
      </c>
      <c r="C302" s="18" t="s">
        <v>750</v>
      </c>
      <c r="D302" s="19">
        <v>2853608.0690000001</v>
      </c>
      <c r="E302" s="19">
        <v>878325.88130000001</v>
      </c>
      <c r="F302" s="20">
        <f t="shared" si="4"/>
        <v>3731933.9503000001</v>
      </c>
    </row>
    <row r="303" spans="1:6" ht="18">
      <c r="A303" s="17">
        <v>298</v>
      </c>
      <c r="B303" s="18" t="s">
        <v>102</v>
      </c>
      <c r="C303" s="18" t="s">
        <v>752</v>
      </c>
      <c r="D303" s="19">
        <v>2423556.1576</v>
      </c>
      <c r="E303" s="19">
        <v>745958.11569999997</v>
      </c>
      <c r="F303" s="20">
        <f t="shared" si="4"/>
        <v>3169514.2733</v>
      </c>
    </row>
    <row r="304" spans="1:6" ht="18">
      <c r="A304" s="17">
        <v>299</v>
      </c>
      <c r="B304" s="18" t="s">
        <v>102</v>
      </c>
      <c r="C304" s="18" t="s">
        <v>754</v>
      </c>
      <c r="D304" s="19">
        <v>2189377.8835</v>
      </c>
      <c r="E304" s="19">
        <v>673879.24780000001</v>
      </c>
      <c r="F304" s="20">
        <f t="shared" si="4"/>
        <v>2863257.1313</v>
      </c>
    </row>
    <row r="305" spans="1:6" ht="18">
      <c r="A305" s="17">
        <v>300</v>
      </c>
      <c r="B305" s="18" t="s">
        <v>102</v>
      </c>
      <c r="C305" s="18" t="s">
        <v>756</v>
      </c>
      <c r="D305" s="19">
        <v>2130621.2916000001</v>
      </c>
      <c r="E305" s="19">
        <v>655794.27110000001</v>
      </c>
      <c r="F305" s="20">
        <f t="shared" si="4"/>
        <v>2786415.5627000001</v>
      </c>
    </row>
    <row r="306" spans="1:6" ht="18">
      <c r="A306" s="17">
        <v>301</v>
      </c>
      <c r="B306" s="18" t="s">
        <v>102</v>
      </c>
      <c r="C306" s="18" t="s">
        <v>758</v>
      </c>
      <c r="D306" s="19">
        <v>1898045.8332</v>
      </c>
      <c r="E306" s="19">
        <v>584208.74170000001</v>
      </c>
      <c r="F306" s="20">
        <f t="shared" si="4"/>
        <v>2482254.5748999999</v>
      </c>
    </row>
    <row r="307" spans="1:6" ht="18">
      <c r="A307" s="17">
        <v>302</v>
      </c>
      <c r="B307" s="18" t="s">
        <v>102</v>
      </c>
      <c r="C307" s="18" t="s">
        <v>760</v>
      </c>
      <c r="D307" s="19">
        <v>2057456.8939</v>
      </c>
      <c r="E307" s="19">
        <v>633274.64599999995</v>
      </c>
      <c r="F307" s="20">
        <f t="shared" si="4"/>
        <v>2690731.5399000002</v>
      </c>
    </row>
    <row r="308" spans="1:6" ht="18">
      <c r="A308" s="17">
        <v>303</v>
      </c>
      <c r="B308" s="18" t="s">
        <v>102</v>
      </c>
      <c r="C308" s="18" t="s">
        <v>762</v>
      </c>
      <c r="D308" s="19">
        <v>2415380.5918999999</v>
      </c>
      <c r="E308" s="19">
        <v>743441.71860000002</v>
      </c>
      <c r="F308" s="20">
        <f t="shared" si="4"/>
        <v>3158822.3104999997</v>
      </c>
    </row>
    <row r="309" spans="1:6" ht="18">
      <c r="A309" s="17">
        <v>304</v>
      </c>
      <c r="B309" s="18" t="s">
        <v>102</v>
      </c>
      <c r="C309" s="18" t="s">
        <v>764</v>
      </c>
      <c r="D309" s="19">
        <v>2614365.2713000001</v>
      </c>
      <c r="E309" s="19">
        <v>804688.17909999995</v>
      </c>
      <c r="F309" s="20">
        <f t="shared" si="4"/>
        <v>3419053.4504</v>
      </c>
    </row>
    <row r="310" spans="1:6" ht="18">
      <c r="A310" s="17">
        <v>305</v>
      </c>
      <c r="B310" s="18" t="s">
        <v>102</v>
      </c>
      <c r="C310" s="18" t="s">
        <v>766</v>
      </c>
      <c r="D310" s="19">
        <v>2290566.5315</v>
      </c>
      <c r="E310" s="19">
        <v>705024.59299999999</v>
      </c>
      <c r="F310" s="20">
        <f t="shared" si="4"/>
        <v>2995591.1244999999</v>
      </c>
    </row>
    <row r="311" spans="1:6" ht="18">
      <c r="A311" s="17">
        <v>306</v>
      </c>
      <c r="B311" s="18" t="s">
        <v>102</v>
      </c>
      <c r="C311" s="18" t="s">
        <v>768</v>
      </c>
      <c r="D311" s="19">
        <v>2034928.439</v>
      </c>
      <c r="E311" s="19">
        <v>626340.50349999999</v>
      </c>
      <c r="F311" s="20">
        <f t="shared" si="4"/>
        <v>2661268.9424999999</v>
      </c>
    </row>
    <row r="312" spans="1:6" ht="18">
      <c r="A312" s="17">
        <v>307</v>
      </c>
      <c r="B312" s="18" t="s">
        <v>102</v>
      </c>
      <c r="C312" s="18" t="s">
        <v>770</v>
      </c>
      <c r="D312" s="19">
        <v>2238141.6595000001</v>
      </c>
      <c r="E312" s="19">
        <v>688888.48719999997</v>
      </c>
      <c r="F312" s="20">
        <f t="shared" si="4"/>
        <v>2927030.1466999999</v>
      </c>
    </row>
    <row r="313" spans="1:6" ht="18">
      <c r="A313" s="17">
        <v>308</v>
      </c>
      <c r="B313" s="18" t="s">
        <v>102</v>
      </c>
      <c r="C313" s="18" t="s">
        <v>772</v>
      </c>
      <c r="D313" s="19">
        <v>2177226.4081999999</v>
      </c>
      <c r="E313" s="19">
        <v>670139.08620000002</v>
      </c>
      <c r="F313" s="20">
        <f t="shared" si="4"/>
        <v>2847365.4944000002</v>
      </c>
    </row>
    <row r="314" spans="1:6" ht="18">
      <c r="A314" s="17">
        <v>309</v>
      </c>
      <c r="B314" s="18" t="s">
        <v>102</v>
      </c>
      <c r="C314" s="18" t="s">
        <v>774</v>
      </c>
      <c r="D314" s="19">
        <v>2105939.7856000001</v>
      </c>
      <c r="E314" s="19">
        <v>648197.43059999996</v>
      </c>
      <c r="F314" s="20">
        <f t="shared" si="4"/>
        <v>2754137.2162000001</v>
      </c>
    </row>
    <row r="315" spans="1:6" ht="18">
      <c r="A315" s="17">
        <v>310</v>
      </c>
      <c r="B315" s="18" t="s">
        <v>102</v>
      </c>
      <c r="C315" s="18" t="s">
        <v>775</v>
      </c>
      <c r="D315" s="19">
        <v>2178566.9805000001</v>
      </c>
      <c r="E315" s="19">
        <v>670551.70750000002</v>
      </c>
      <c r="F315" s="20">
        <f t="shared" si="4"/>
        <v>2849118.6880000001</v>
      </c>
    </row>
    <row r="316" spans="1:6" ht="36">
      <c r="A316" s="17">
        <v>311</v>
      </c>
      <c r="B316" s="18" t="s">
        <v>102</v>
      </c>
      <c r="C316" s="18" t="s">
        <v>777</v>
      </c>
      <c r="D316" s="19">
        <v>2198518.0295000002</v>
      </c>
      <c r="E316" s="19">
        <v>676692.53769999999</v>
      </c>
      <c r="F316" s="20">
        <f t="shared" si="4"/>
        <v>2875210.5672000004</v>
      </c>
    </row>
    <row r="317" spans="1:6" ht="18">
      <c r="A317" s="17">
        <v>312</v>
      </c>
      <c r="B317" s="18" t="s">
        <v>102</v>
      </c>
      <c r="C317" s="18" t="s">
        <v>779</v>
      </c>
      <c r="D317" s="19">
        <v>2338849.4717000001</v>
      </c>
      <c r="E317" s="19">
        <v>719885.83360000001</v>
      </c>
      <c r="F317" s="20">
        <f t="shared" si="4"/>
        <v>3058735.3053000001</v>
      </c>
    </row>
    <row r="318" spans="1:6" ht="18">
      <c r="A318" s="17">
        <v>313</v>
      </c>
      <c r="B318" s="18" t="s">
        <v>102</v>
      </c>
      <c r="C318" s="18" t="s">
        <v>781</v>
      </c>
      <c r="D318" s="19">
        <v>2092298.8333000001</v>
      </c>
      <c r="E318" s="19">
        <v>643998.81559999997</v>
      </c>
      <c r="F318" s="20">
        <f t="shared" si="4"/>
        <v>2736297.6488999999</v>
      </c>
    </row>
    <row r="319" spans="1:6" ht="18">
      <c r="A319" s="17">
        <v>314</v>
      </c>
      <c r="B319" s="18" t="s">
        <v>103</v>
      </c>
      <c r="C319" s="18" t="s">
        <v>786</v>
      </c>
      <c r="D319" s="19">
        <v>2184942.0109999999</v>
      </c>
      <c r="E319" s="19">
        <v>672513.90910000005</v>
      </c>
      <c r="F319" s="20">
        <f t="shared" si="4"/>
        <v>2857455.9200999998</v>
      </c>
    </row>
    <row r="320" spans="1:6" ht="18">
      <c r="A320" s="17">
        <v>315</v>
      </c>
      <c r="B320" s="18" t="s">
        <v>103</v>
      </c>
      <c r="C320" s="18" t="s">
        <v>788</v>
      </c>
      <c r="D320" s="19">
        <v>2584155.4619999998</v>
      </c>
      <c r="E320" s="19">
        <v>795389.75520000001</v>
      </c>
      <c r="F320" s="20">
        <f t="shared" si="4"/>
        <v>3379545.2171999998</v>
      </c>
    </row>
    <row r="321" spans="1:6" ht="18">
      <c r="A321" s="17">
        <v>316</v>
      </c>
      <c r="B321" s="18" t="s">
        <v>103</v>
      </c>
      <c r="C321" s="18" t="s">
        <v>790</v>
      </c>
      <c r="D321" s="19">
        <v>3207007.4035999998</v>
      </c>
      <c r="E321" s="19">
        <v>987100.37820000004</v>
      </c>
      <c r="F321" s="20">
        <f t="shared" si="4"/>
        <v>4194107.7818</v>
      </c>
    </row>
    <row r="322" spans="1:6" ht="18">
      <c r="A322" s="17">
        <v>317</v>
      </c>
      <c r="B322" s="18" t="s">
        <v>103</v>
      </c>
      <c r="C322" s="18" t="s">
        <v>792</v>
      </c>
      <c r="D322" s="19">
        <v>2425726.2069999999</v>
      </c>
      <c r="E322" s="19">
        <v>746626.04570000002</v>
      </c>
      <c r="F322" s="20">
        <f t="shared" si="4"/>
        <v>3172352.2527000001</v>
      </c>
    </row>
    <row r="323" spans="1:6" ht="18">
      <c r="A323" s="17">
        <v>318</v>
      </c>
      <c r="B323" s="18" t="s">
        <v>103</v>
      </c>
      <c r="C323" s="18" t="s">
        <v>794</v>
      </c>
      <c r="D323" s="19">
        <v>2081484.6906000001</v>
      </c>
      <c r="E323" s="19">
        <v>640670.27819999994</v>
      </c>
      <c r="F323" s="20">
        <f t="shared" si="4"/>
        <v>2722154.9687999999</v>
      </c>
    </row>
    <row r="324" spans="1:6" ht="18">
      <c r="A324" s="17">
        <v>319</v>
      </c>
      <c r="B324" s="18" t="s">
        <v>103</v>
      </c>
      <c r="C324" s="18" t="s">
        <v>796</v>
      </c>
      <c r="D324" s="19">
        <v>2041881.2064</v>
      </c>
      <c r="E324" s="19">
        <v>628480.52949999995</v>
      </c>
      <c r="F324" s="20">
        <f t="shared" si="4"/>
        <v>2670361.7358999997</v>
      </c>
    </row>
    <row r="325" spans="1:6" ht="18">
      <c r="A325" s="17">
        <v>320</v>
      </c>
      <c r="B325" s="18" t="s">
        <v>103</v>
      </c>
      <c r="C325" s="18" t="s">
        <v>798</v>
      </c>
      <c r="D325" s="19">
        <v>2866240.6401</v>
      </c>
      <c r="E325" s="19">
        <v>882214.12170000002</v>
      </c>
      <c r="F325" s="20">
        <f t="shared" si="4"/>
        <v>3748454.7618</v>
      </c>
    </row>
    <row r="326" spans="1:6" ht="18">
      <c r="A326" s="17">
        <v>321</v>
      </c>
      <c r="B326" s="18" t="s">
        <v>103</v>
      </c>
      <c r="C326" s="18" t="s">
        <v>800</v>
      </c>
      <c r="D326" s="19">
        <v>2405546.9260999998</v>
      </c>
      <c r="E326" s="19">
        <v>740414.9669</v>
      </c>
      <c r="F326" s="20">
        <f t="shared" si="4"/>
        <v>3145961.8929999997</v>
      </c>
    </row>
    <row r="327" spans="1:6" ht="18">
      <c r="A327" s="17">
        <v>322</v>
      </c>
      <c r="B327" s="18" t="s">
        <v>103</v>
      </c>
      <c r="C327" s="18" t="s">
        <v>802</v>
      </c>
      <c r="D327" s="19">
        <v>2107099.4646000001</v>
      </c>
      <c r="E327" s="19">
        <v>648554.37379999994</v>
      </c>
      <c r="F327" s="20">
        <f t="shared" ref="F327:F390" si="5">SUM(D327:E327)</f>
        <v>2755653.8383999998</v>
      </c>
    </row>
    <row r="328" spans="1:6" ht="18">
      <c r="A328" s="17">
        <v>323</v>
      </c>
      <c r="B328" s="18" t="s">
        <v>103</v>
      </c>
      <c r="C328" s="18" t="s">
        <v>804</v>
      </c>
      <c r="D328" s="19">
        <v>2226035.8905000002</v>
      </c>
      <c r="E328" s="19">
        <v>685162.39370000002</v>
      </c>
      <c r="F328" s="20">
        <f t="shared" si="5"/>
        <v>2911198.2842000001</v>
      </c>
    </row>
    <row r="329" spans="1:6" ht="18">
      <c r="A329" s="17">
        <v>324</v>
      </c>
      <c r="B329" s="18" t="s">
        <v>103</v>
      </c>
      <c r="C329" s="18" t="s">
        <v>806</v>
      </c>
      <c r="D329" s="19">
        <v>3096545.0836</v>
      </c>
      <c r="E329" s="19">
        <v>953100.64439999999</v>
      </c>
      <c r="F329" s="20">
        <f t="shared" si="5"/>
        <v>4049645.7280000001</v>
      </c>
    </row>
    <row r="330" spans="1:6" ht="18">
      <c r="A330" s="17">
        <v>325</v>
      </c>
      <c r="B330" s="18" t="s">
        <v>103</v>
      </c>
      <c r="C330" s="18" t="s">
        <v>808</v>
      </c>
      <c r="D330" s="19">
        <v>2289472.5542000001</v>
      </c>
      <c r="E330" s="19">
        <v>704687.87239999999</v>
      </c>
      <c r="F330" s="20">
        <f t="shared" si="5"/>
        <v>2994160.4265999999</v>
      </c>
    </row>
    <row r="331" spans="1:6" ht="18">
      <c r="A331" s="17">
        <v>326</v>
      </c>
      <c r="B331" s="18" t="s">
        <v>103</v>
      </c>
      <c r="C331" s="18" t="s">
        <v>810</v>
      </c>
      <c r="D331" s="19">
        <v>1932688.0256000001</v>
      </c>
      <c r="E331" s="19">
        <v>594871.43030000001</v>
      </c>
      <c r="F331" s="20">
        <f t="shared" si="5"/>
        <v>2527559.4558999999</v>
      </c>
    </row>
    <row r="332" spans="1:6" ht="18">
      <c r="A332" s="17">
        <v>327</v>
      </c>
      <c r="B332" s="18" t="s">
        <v>103</v>
      </c>
      <c r="C332" s="18" t="s">
        <v>812</v>
      </c>
      <c r="D332" s="19">
        <v>2656418.0183000001</v>
      </c>
      <c r="E332" s="19">
        <v>817631.79830000002</v>
      </c>
      <c r="F332" s="20">
        <f t="shared" si="5"/>
        <v>3474049.8166</v>
      </c>
    </row>
    <row r="333" spans="1:6" ht="18">
      <c r="A333" s="17">
        <v>328</v>
      </c>
      <c r="B333" s="18" t="s">
        <v>103</v>
      </c>
      <c r="C333" s="18" t="s">
        <v>814</v>
      </c>
      <c r="D333" s="19">
        <v>2987790.2187999999</v>
      </c>
      <c r="E333" s="19">
        <v>919626.45660000003</v>
      </c>
      <c r="F333" s="20">
        <f t="shared" si="5"/>
        <v>3907416.6754000001</v>
      </c>
    </row>
    <row r="334" spans="1:6" ht="18">
      <c r="A334" s="17">
        <v>329</v>
      </c>
      <c r="B334" s="18" t="s">
        <v>103</v>
      </c>
      <c r="C334" s="18" t="s">
        <v>816</v>
      </c>
      <c r="D334" s="19">
        <v>2189762.5247999998</v>
      </c>
      <c r="E334" s="19">
        <v>673997.63840000005</v>
      </c>
      <c r="F334" s="20">
        <f t="shared" si="5"/>
        <v>2863760.1631999998</v>
      </c>
    </row>
    <row r="335" spans="1:6" ht="18">
      <c r="A335" s="17">
        <v>330</v>
      </c>
      <c r="B335" s="18" t="s">
        <v>103</v>
      </c>
      <c r="C335" s="18" t="s">
        <v>818</v>
      </c>
      <c r="D335" s="19">
        <v>2317183.8453000002</v>
      </c>
      <c r="E335" s="19">
        <v>713217.26520000002</v>
      </c>
      <c r="F335" s="20">
        <f t="shared" si="5"/>
        <v>3030401.1105000004</v>
      </c>
    </row>
    <row r="336" spans="1:6" ht="18">
      <c r="A336" s="17">
        <v>331</v>
      </c>
      <c r="B336" s="18" t="s">
        <v>103</v>
      </c>
      <c r="C336" s="18" t="s">
        <v>820</v>
      </c>
      <c r="D336" s="19">
        <v>2416782.2423</v>
      </c>
      <c r="E336" s="19">
        <v>743873.13939999999</v>
      </c>
      <c r="F336" s="20">
        <f t="shared" si="5"/>
        <v>3160655.3816999998</v>
      </c>
    </row>
    <row r="337" spans="1:6" ht="18">
      <c r="A337" s="17">
        <v>332</v>
      </c>
      <c r="B337" s="18" t="s">
        <v>103</v>
      </c>
      <c r="C337" s="18" t="s">
        <v>822</v>
      </c>
      <c r="D337" s="19">
        <v>2496890.3357000002</v>
      </c>
      <c r="E337" s="19">
        <v>768529.99840000004</v>
      </c>
      <c r="F337" s="20">
        <f t="shared" si="5"/>
        <v>3265420.3341000001</v>
      </c>
    </row>
    <row r="338" spans="1:6" ht="18">
      <c r="A338" s="17">
        <v>333</v>
      </c>
      <c r="B338" s="18" t="s">
        <v>103</v>
      </c>
      <c r="C338" s="18" t="s">
        <v>823</v>
      </c>
      <c r="D338" s="19">
        <v>2518480.1606999999</v>
      </c>
      <c r="E338" s="19">
        <v>775175.23540000001</v>
      </c>
      <c r="F338" s="20">
        <f t="shared" si="5"/>
        <v>3293655.3961</v>
      </c>
    </row>
    <row r="339" spans="1:6" ht="18">
      <c r="A339" s="17">
        <v>334</v>
      </c>
      <c r="B339" s="18" t="s">
        <v>103</v>
      </c>
      <c r="C339" s="18" t="s">
        <v>825</v>
      </c>
      <c r="D339" s="19">
        <v>2359310.9276999999</v>
      </c>
      <c r="E339" s="19">
        <v>726183.76450000005</v>
      </c>
      <c r="F339" s="20">
        <f t="shared" si="5"/>
        <v>3085494.6921999999</v>
      </c>
    </row>
    <row r="340" spans="1:6" ht="18">
      <c r="A340" s="17">
        <v>335</v>
      </c>
      <c r="B340" s="18" t="s">
        <v>103</v>
      </c>
      <c r="C340" s="18" t="s">
        <v>827</v>
      </c>
      <c r="D340" s="19">
        <v>2164099.4626000002</v>
      </c>
      <c r="E340" s="19">
        <v>666098.67989999999</v>
      </c>
      <c r="F340" s="20">
        <f t="shared" si="5"/>
        <v>2830198.1425000001</v>
      </c>
    </row>
    <row r="341" spans="1:6" ht="18">
      <c r="A341" s="17">
        <v>336</v>
      </c>
      <c r="B341" s="18" t="s">
        <v>103</v>
      </c>
      <c r="C341" s="18" t="s">
        <v>829</v>
      </c>
      <c r="D341" s="19">
        <v>2655822.8925999999</v>
      </c>
      <c r="E341" s="19">
        <v>817448.62159999995</v>
      </c>
      <c r="F341" s="20">
        <f t="shared" si="5"/>
        <v>3473271.5142000001</v>
      </c>
    </row>
    <row r="342" spans="1:6" ht="18">
      <c r="A342" s="17">
        <v>337</v>
      </c>
      <c r="B342" s="18" t="s">
        <v>103</v>
      </c>
      <c r="C342" s="18" t="s">
        <v>831</v>
      </c>
      <c r="D342" s="19">
        <v>1964003.4881</v>
      </c>
      <c r="E342" s="19">
        <v>604510.16850000003</v>
      </c>
      <c r="F342" s="20">
        <f t="shared" si="5"/>
        <v>2568513.6565999999</v>
      </c>
    </row>
    <row r="343" spans="1:6" ht="18">
      <c r="A343" s="17">
        <v>338</v>
      </c>
      <c r="B343" s="18" t="s">
        <v>103</v>
      </c>
      <c r="C343" s="18" t="s">
        <v>833</v>
      </c>
      <c r="D343" s="19">
        <v>2465058.906</v>
      </c>
      <c r="E343" s="19">
        <v>758732.44810000004</v>
      </c>
      <c r="F343" s="20">
        <f t="shared" si="5"/>
        <v>3223791.3541000001</v>
      </c>
    </row>
    <row r="344" spans="1:6" ht="18">
      <c r="A344" s="17">
        <v>339</v>
      </c>
      <c r="B344" s="18" t="s">
        <v>103</v>
      </c>
      <c r="C344" s="18" t="s">
        <v>835</v>
      </c>
      <c r="D344" s="19">
        <v>2241958.5816000002</v>
      </c>
      <c r="E344" s="19">
        <v>690063.31610000005</v>
      </c>
      <c r="F344" s="20">
        <f t="shared" si="5"/>
        <v>2932021.8977000001</v>
      </c>
    </row>
    <row r="345" spans="1:6" ht="18">
      <c r="A345" s="17">
        <v>340</v>
      </c>
      <c r="B345" s="18" t="s">
        <v>103</v>
      </c>
      <c r="C345" s="18" t="s">
        <v>837</v>
      </c>
      <c r="D345" s="19">
        <v>2077454.0819999999</v>
      </c>
      <c r="E345" s="19">
        <v>639429.67749999999</v>
      </c>
      <c r="F345" s="20">
        <f t="shared" si="5"/>
        <v>2716883.7594999997</v>
      </c>
    </row>
    <row r="346" spans="1:6" ht="18">
      <c r="A346" s="17">
        <v>341</v>
      </c>
      <c r="B346" s="18" t="s">
        <v>104</v>
      </c>
      <c r="C346" s="18" t="s">
        <v>842</v>
      </c>
      <c r="D346" s="19">
        <v>3889592.9747000001</v>
      </c>
      <c r="E346" s="19">
        <v>1197196.7049</v>
      </c>
      <c r="F346" s="20">
        <f t="shared" si="5"/>
        <v>5086789.6796000004</v>
      </c>
    </row>
    <row r="347" spans="1:6" ht="18">
      <c r="A347" s="17">
        <v>342</v>
      </c>
      <c r="B347" s="18" t="s">
        <v>104</v>
      </c>
      <c r="C347" s="18" t="s">
        <v>844</v>
      </c>
      <c r="D347" s="19">
        <v>3955040.5866</v>
      </c>
      <c r="E347" s="19">
        <v>1217341.1431</v>
      </c>
      <c r="F347" s="20">
        <f t="shared" si="5"/>
        <v>5172381.7297</v>
      </c>
    </row>
    <row r="348" spans="1:6" ht="18">
      <c r="A348" s="17">
        <v>343</v>
      </c>
      <c r="B348" s="18" t="s">
        <v>104</v>
      </c>
      <c r="C348" s="18" t="s">
        <v>846</v>
      </c>
      <c r="D348" s="19">
        <v>3273111.9268</v>
      </c>
      <c r="E348" s="19">
        <v>1007447.0103</v>
      </c>
      <c r="F348" s="20">
        <f t="shared" si="5"/>
        <v>4280558.9370999997</v>
      </c>
    </row>
    <row r="349" spans="1:6" ht="18">
      <c r="A349" s="17">
        <v>344</v>
      </c>
      <c r="B349" s="18" t="s">
        <v>104</v>
      </c>
      <c r="C349" s="18" t="s">
        <v>848</v>
      </c>
      <c r="D349" s="19">
        <v>2520249.3582000001</v>
      </c>
      <c r="E349" s="19">
        <v>775719.78529999999</v>
      </c>
      <c r="F349" s="20">
        <f t="shared" si="5"/>
        <v>3295969.1435000002</v>
      </c>
    </row>
    <row r="350" spans="1:6" ht="18">
      <c r="A350" s="17">
        <v>345</v>
      </c>
      <c r="B350" s="18" t="s">
        <v>104</v>
      </c>
      <c r="C350" s="18" t="s">
        <v>850</v>
      </c>
      <c r="D350" s="19">
        <v>4143176.1719</v>
      </c>
      <c r="E350" s="19">
        <v>1275248.3082999999</v>
      </c>
      <c r="F350" s="20">
        <f t="shared" si="5"/>
        <v>5418424.4802000001</v>
      </c>
    </row>
    <row r="351" spans="1:6" ht="18">
      <c r="A351" s="17">
        <v>346</v>
      </c>
      <c r="B351" s="18" t="s">
        <v>104</v>
      </c>
      <c r="C351" s="18" t="s">
        <v>852</v>
      </c>
      <c r="D351" s="19">
        <v>2775554.3</v>
      </c>
      <c r="E351" s="19">
        <v>854301.33279999997</v>
      </c>
      <c r="F351" s="20">
        <f t="shared" si="5"/>
        <v>3629855.6327999998</v>
      </c>
    </row>
    <row r="352" spans="1:6" ht="18">
      <c r="A352" s="17">
        <v>347</v>
      </c>
      <c r="B352" s="18" t="s">
        <v>104</v>
      </c>
      <c r="C352" s="18" t="s">
        <v>854</v>
      </c>
      <c r="D352" s="19">
        <v>2420277.8903999999</v>
      </c>
      <c r="E352" s="19">
        <v>744949.08189999999</v>
      </c>
      <c r="F352" s="20">
        <f t="shared" si="5"/>
        <v>3165226.9723</v>
      </c>
    </row>
    <row r="353" spans="1:6" ht="18">
      <c r="A353" s="17">
        <v>348</v>
      </c>
      <c r="B353" s="18" t="s">
        <v>104</v>
      </c>
      <c r="C353" s="18" t="s">
        <v>856</v>
      </c>
      <c r="D353" s="19">
        <v>3224861.6006</v>
      </c>
      <c r="E353" s="19">
        <v>992595.80819999997</v>
      </c>
      <c r="F353" s="20">
        <f t="shared" si="5"/>
        <v>4217457.4088000003</v>
      </c>
    </row>
    <row r="354" spans="1:6" ht="18">
      <c r="A354" s="17">
        <v>349</v>
      </c>
      <c r="B354" s="18" t="s">
        <v>104</v>
      </c>
      <c r="C354" s="18" t="s">
        <v>857</v>
      </c>
      <c r="D354" s="19">
        <v>3557357.8029</v>
      </c>
      <c r="E354" s="19">
        <v>1094936.4284999999</v>
      </c>
      <c r="F354" s="20">
        <f t="shared" si="5"/>
        <v>4652294.2313999999</v>
      </c>
    </row>
    <row r="355" spans="1:6" ht="18">
      <c r="A355" s="17">
        <v>350</v>
      </c>
      <c r="B355" s="18" t="s">
        <v>104</v>
      </c>
      <c r="C355" s="18" t="s">
        <v>859</v>
      </c>
      <c r="D355" s="19">
        <v>3360639.0924999998</v>
      </c>
      <c r="E355" s="19">
        <v>1034387.4216</v>
      </c>
      <c r="F355" s="20">
        <f t="shared" si="5"/>
        <v>4395026.5141000003</v>
      </c>
    </row>
    <row r="356" spans="1:6" ht="18">
      <c r="A356" s="17">
        <v>351</v>
      </c>
      <c r="B356" s="18" t="s">
        <v>104</v>
      </c>
      <c r="C356" s="18" t="s">
        <v>861</v>
      </c>
      <c r="D356" s="19">
        <v>3588007.929</v>
      </c>
      <c r="E356" s="19">
        <v>1104370.3796000001</v>
      </c>
      <c r="F356" s="20">
        <f t="shared" si="5"/>
        <v>4692378.3086000001</v>
      </c>
    </row>
    <row r="357" spans="1:6" ht="18">
      <c r="A357" s="17">
        <v>352</v>
      </c>
      <c r="B357" s="18" t="s">
        <v>104</v>
      </c>
      <c r="C357" s="18" t="s">
        <v>863</v>
      </c>
      <c r="D357" s="19">
        <v>3100663.3966000001</v>
      </c>
      <c r="E357" s="19">
        <v>954368.24</v>
      </c>
      <c r="F357" s="20">
        <f t="shared" si="5"/>
        <v>4055031.6365999999</v>
      </c>
    </row>
    <row r="358" spans="1:6" ht="18">
      <c r="A358" s="17">
        <v>353</v>
      </c>
      <c r="B358" s="18" t="s">
        <v>104</v>
      </c>
      <c r="C358" s="18" t="s">
        <v>865</v>
      </c>
      <c r="D358" s="19">
        <v>2686314.6090000002</v>
      </c>
      <c r="E358" s="19">
        <v>826833.81510000001</v>
      </c>
      <c r="F358" s="20">
        <f t="shared" si="5"/>
        <v>3513148.4241000004</v>
      </c>
    </row>
    <row r="359" spans="1:6" ht="18">
      <c r="A359" s="17">
        <v>354</v>
      </c>
      <c r="B359" s="18" t="s">
        <v>104</v>
      </c>
      <c r="C359" s="18" t="s">
        <v>867</v>
      </c>
      <c r="D359" s="19">
        <v>2766022.3160999999</v>
      </c>
      <c r="E359" s="19">
        <v>851367.43720000004</v>
      </c>
      <c r="F359" s="20">
        <f t="shared" si="5"/>
        <v>3617389.7533</v>
      </c>
    </row>
    <row r="360" spans="1:6" ht="18">
      <c r="A360" s="17">
        <v>355</v>
      </c>
      <c r="B360" s="18" t="s">
        <v>104</v>
      </c>
      <c r="C360" s="18" t="s">
        <v>869</v>
      </c>
      <c r="D360" s="19">
        <v>3201941.6076000002</v>
      </c>
      <c r="E360" s="19">
        <v>985541.15229999996</v>
      </c>
      <c r="F360" s="20">
        <f t="shared" si="5"/>
        <v>4187482.7598999999</v>
      </c>
    </row>
    <row r="361" spans="1:6" ht="18">
      <c r="A361" s="17">
        <v>356</v>
      </c>
      <c r="B361" s="18" t="s">
        <v>104</v>
      </c>
      <c r="C361" s="18" t="s">
        <v>871</v>
      </c>
      <c r="D361" s="19">
        <v>2483533.3478999999</v>
      </c>
      <c r="E361" s="19">
        <v>764418.78630000004</v>
      </c>
      <c r="F361" s="20">
        <f t="shared" si="5"/>
        <v>3247952.1342000002</v>
      </c>
    </row>
    <row r="362" spans="1:6" ht="18">
      <c r="A362" s="17">
        <v>357</v>
      </c>
      <c r="B362" s="18" t="s">
        <v>104</v>
      </c>
      <c r="C362" s="18" t="s">
        <v>873</v>
      </c>
      <c r="D362" s="19">
        <v>3455645.5211999998</v>
      </c>
      <c r="E362" s="19">
        <v>1063629.9114999999</v>
      </c>
      <c r="F362" s="20">
        <f t="shared" si="5"/>
        <v>4519275.4326999998</v>
      </c>
    </row>
    <row r="363" spans="1:6" ht="18">
      <c r="A363" s="17">
        <v>358</v>
      </c>
      <c r="B363" s="18" t="s">
        <v>104</v>
      </c>
      <c r="C363" s="18" t="s">
        <v>875</v>
      </c>
      <c r="D363" s="19">
        <v>2324315.9668999999</v>
      </c>
      <c r="E363" s="19">
        <v>715412.49560000002</v>
      </c>
      <c r="F363" s="20">
        <f t="shared" si="5"/>
        <v>3039728.4624999999</v>
      </c>
    </row>
    <row r="364" spans="1:6" ht="18">
      <c r="A364" s="17">
        <v>359</v>
      </c>
      <c r="B364" s="18" t="s">
        <v>104</v>
      </c>
      <c r="C364" s="18" t="s">
        <v>877</v>
      </c>
      <c r="D364" s="19">
        <v>3066931.9537</v>
      </c>
      <c r="E364" s="19">
        <v>943985.87540000002</v>
      </c>
      <c r="F364" s="20">
        <f t="shared" si="5"/>
        <v>4010917.8290999997</v>
      </c>
    </row>
    <row r="365" spans="1:6" ht="18">
      <c r="A365" s="17">
        <v>360</v>
      </c>
      <c r="B365" s="18" t="s">
        <v>104</v>
      </c>
      <c r="C365" s="18" t="s">
        <v>879</v>
      </c>
      <c r="D365" s="19">
        <v>2571398.7585</v>
      </c>
      <c r="E365" s="19">
        <v>791463.30759999994</v>
      </c>
      <c r="F365" s="20">
        <f t="shared" si="5"/>
        <v>3362862.0660999999</v>
      </c>
    </row>
    <row r="366" spans="1:6" ht="18">
      <c r="A366" s="17">
        <v>361</v>
      </c>
      <c r="B366" s="18" t="s">
        <v>104</v>
      </c>
      <c r="C366" s="18" t="s">
        <v>881</v>
      </c>
      <c r="D366" s="19">
        <v>3277595.3783</v>
      </c>
      <c r="E366" s="19">
        <v>1008826.9936</v>
      </c>
      <c r="F366" s="20">
        <f t="shared" si="5"/>
        <v>4286422.3718999997</v>
      </c>
    </row>
    <row r="367" spans="1:6" ht="18">
      <c r="A367" s="17">
        <v>362</v>
      </c>
      <c r="B367" s="18" t="s">
        <v>104</v>
      </c>
      <c r="C367" s="18" t="s">
        <v>883</v>
      </c>
      <c r="D367" s="19">
        <v>3666968.4465999999</v>
      </c>
      <c r="E367" s="19">
        <v>1128674.0205999999</v>
      </c>
      <c r="F367" s="20">
        <f t="shared" si="5"/>
        <v>4795642.4671999998</v>
      </c>
    </row>
    <row r="368" spans="1:6" ht="18">
      <c r="A368" s="17">
        <v>363</v>
      </c>
      <c r="B368" s="18" t="s">
        <v>104</v>
      </c>
      <c r="C368" s="18" t="s">
        <v>885</v>
      </c>
      <c r="D368" s="19">
        <v>3744291.6009</v>
      </c>
      <c r="E368" s="19">
        <v>1152473.6897</v>
      </c>
      <c r="F368" s="20">
        <f t="shared" si="5"/>
        <v>4896765.2905999999</v>
      </c>
    </row>
    <row r="369" spans="1:6" ht="18">
      <c r="A369" s="17">
        <v>364</v>
      </c>
      <c r="B369" s="18" t="s">
        <v>105</v>
      </c>
      <c r="C369" s="18" t="s">
        <v>889</v>
      </c>
      <c r="D369" s="19">
        <v>2402787.2577999998</v>
      </c>
      <c r="E369" s="19">
        <v>739565.55519999994</v>
      </c>
      <c r="F369" s="20">
        <f t="shared" si="5"/>
        <v>3142352.8129999996</v>
      </c>
    </row>
    <row r="370" spans="1:6" ht="18">
      <c r="A370" s="17">
        <v>365</v>
      </c>
      <c r="B370" s="18" t="s">
        <v>105</v>
      </c>
      <c r="C370" s="18" t="s">
        <v>891</v>
      </c>
      <c r="D370" s="19">
        <v>2461085.6162999999</v>
      </c>
      <c r="E370" s="19">
        <v>757509.48990000004</v>
      </c>
      <c r="F370" s="20">
        <f t="shared" si="5"/>
        <v>3218595.1061999998</v>
      </c>
    </row>
    <row r="371" spans="1:6" ht="18">
      <c r="A371" s="17">
        <v>366</v>
      </c>
      <c r="B371" s="18" t="s">
        <v>105</v>
      </c>
      <c r="C371" s="18" t="s">
        <v>892</v>
      </c>
      <c r="D371" s="19">
        <v>2244025.21</v>
      </c>
      <c r="E371" s="19">
        <v>690699.41370000003</v>
      </c>
      <c r="F371" s="20">
        <f t="shared" si="5"/>
        <v>2934724.6236999999</v>
      </c>
    </row>
    <row r="372" spans="1:6" ht="18">
      <c r="A372" s="17">
        <v>367</v>
      </c>
      <c r="B372" s="18" t="s">
        <v>105</v>
      </c>
      <c r="C372" s="18" t="s">
        <v>894</v>
      </c>
      <c r="D372" s="19">
        <v>2434457.1179999998</v>
      </c>
      <c r="E372" s="19">
        <v>749313.37520000001</v>
      </c>
      <c r="F372" s="20">
        <f t="shared" si="5"/>
        <v>3183770.4931999999</v>
      </c>
    </row>
    <row r="373" spans="1:6" ht="18">
      <c r="A373" s="17">
        <v>368</v>
      </c>
      <c r="B373" s="18" t="s">
        <v>105</v>
      </c>
      <c r="C373" s="18" t="s">
        <v>896</v>
      </c>
      <c r="D373" s="19">
        <v>2950642.1672999999</v>
      </c>
      <c r="E373" s="19">
        <v>908192.47750000004</v>
      </c>
      <c r="F373" s="20">
        <f t="shared" si="5"/>
        <v>3858834.6447999999</v>
      </c>
    </row>
    <row r="374" spans="1:6" ht="18">
      <c r="A374" s="17">
        <v>369</v>
      </c>
      <c r="B374" s="18" t="s">
        <v>105</v>
      </c>
      <c r="C374" s="18" t="s">
        <v>898</v>
      </c>
      <c r="D374" s="19">
        <v>2350791.1294</v>
      </c>
      <c r="E374" s="19">
        <v>723561.41440000001</v>
      </c>
      <c r="F374" s="20">
        <f t="shared" si="5"/>
        <v>3074352.5438000001</v>
      </c>
    </row>
    <row r="375" spans="1:6" ht="18">
      <c r="A375" s="17">
        <v>370</v>
      </c>
      <c r="B375" s="18" t="s">
        <v>105</v>
      </c>
      <c r="C375" s="18" t="s">
        <v>900</v>
      </c>
      <c r="D375" s="19">
        <v>3794432.5773</v>
      </c>
      <c r="E375" s="19">
        <v>1167906.8241999999</v>
      </c>
      <c r="F375" s="20">
        <f t="shared" si="5"/>
        <v>4962339.4014999997</v>
      </c>
    </row>
    <row r="376" spans="1:6" ht="18">
      <c r="A376" s="17">
        <v>371</v>
      </c>
      <c r="B376" s="18" t="s">
        <v>105</v>
      </c>
      <c r="C376" s="18" t="s">
        <v>902</v>
      </c>
      <c r="D376" s="19">
        <v>2585206.8163000001</v>
      </c>
      <c r="E376" s="19">
        <v>795713.3567</v>
      </c>
      <c r="F376" s="20">
        <f t="shared" si="5"/>
        <v>3380920.173</v>
      </c>
    </row>
    <row r="377" spans="1:6" ht="18">
      <c r="A377" s="17">
        <v>372</v>
      </c>
      <c r="B377" s="18" t="s">
        <v>105</v>
      </c>
      <c r="C377" s="18" t="s">
        <v>904</v>
      </c>
      <c r="D377" s="19">
        <v>2778996.9769000001</v>
      </c>
      <c r="E377" s="19">
        <v>855360.97100000002</v>
      </c>
      <c r="F377" s="20">
        <f t="shared" si="5"/>
        <v>3634357.9479</v>
      </c>
    </row>
    <row r="378" spans="1:6" ht="18">
      <c r="A378" s="17">
        <v>373</v>
      </c>
      <c r="B378" s="18" t="s">
        <v>105</v>
      </c>
      <c r="C378" s="18" t="s">
        <v>906</v>
      </c>
      <c r="D378" s="19">
        <v>2798460.2843999998</v>
      </c>
      <c r="E378" s="19">
        <v>861351.67689999996</v>
      </c>
      <c r="F378" s="20">
        <f t="shared" si="5"/>
        <v>3659811.9612999996</v>
      </c>
    </row>
    <row r="379" spans="1:6" ht="18">
      <c r="A379" s="17">
        <v>374</v>
      </c>
      <c r="B379" s="18" t="s">
        <v>105</v>
      </c>
      <c r="C379" s="18" t="s">
        <v>907</v>
      </c>
      <c r="D379" s="19">
        <v>2593785.9205999998</v>
      </c>
      <c r="E379" s="19">
        <v>798353.96089999995</v>
      </c>
      <c r="F379" s="20">
        <f t="shared" si="5"/>
        <v>3392139.8814999997</v>
      </c>
    </row>
    <row r="380" spans="1:6" ht="18">
      <c r="A380" s="17">
        <v>375</v>
      </c>
      <c r="B380" s="18" t="s">
        <v>105</v>
      </c>
      <c r="C380" s="18" t="s">
        <v>909</v>
      </c>
      <c r="D380" s="19">
        <v>2541090.3347</v>
      </c>
      <c r="E380" s="19">
        <v>782134.53060000006</v>
      </c>
      <c r="F380" s="20">
        <f t="shared" si="5"/>
        <v>3323224.8653000002</v>
      </c>
    </row>
    <row r="381" spans="1:6" ht="18">
      <c r="A381" s="17">
        <v>376</v>
      </c>
      <c r="B381" s="18" t="s">
        <v>105</v>
      </c>
      <c r="C381" s="18" t="s">
        <v>911</v>
      </c>
      <c r="D381" s="19">
        <v>2655080.1320000002</v>
      </c>
      <c r="E381" s="19">
        <v>817220.0037</v>
      </c>
      <c r="F381" s="20">
        <f t="shared" si="5"/>
        <v>3472300.1357000005</v>
      </c>
    </row>
    <row r="382" spans="1:6" ht="18">
      <c r="A382" s="17">
        <v>377</v>
      </c>
      <c r="B382" s="18" t="s">
        <v>105</v>
      </c>
      <c r="C382" s="18" t="s">
        <v>913</v>
      </c>
      <c r="D382" s="19">
        <v>2368343.392</v>
      </c>
      <c r="E382" s="19">
        <v>728963.9105</v>
      </c>
      <c r="F382" s="20">
        <f t="shared" si="5"/>
        <v>3097307.3025000002</v>
      </c>
    </row>
    <row r="383" spans="1:6" ht="18">
      <c r="A383" s="17">
        <v>378</v>
      </c>
      <c r="B383" s="18" t="s">
        <v>105</v>
      </c>
      <c r="C383" s="18" t="s">
        <v>915</v>
      </c>
      <c r="D383" s="19">
        <v>2355984.8034000001</v>
      </c>
      <c r="E383" s="19">
        <v>725160.00049999997</v>
      </c>
      <c r="F383" s="20">
        <f t="shared" si="5"/>
        <v>3081144.8039000002</v>
      </c>
    </row>
    <row r="384" spans="1:6" ht="18">
      <c r="A384" s="17">
        <v>379</v>
      </c>
      <c r="B384" s="18" t="s">
        <v>105</v>
      </c>
      <c r="C384" s="18" t="s">
        <v>917</v>
      </c>
      <c r="D384" s="19">
        <v>2546279.7308999998</v>
      </c>
      <c r="E384" s="19">
        <v>783731.80009999999</v>
      </c>
      <c r="F384" s="20">
        <f t="shared" si="5"/>
        <v>3330011.531</v>
      </c>
    </row>
    <row r="385" spans="1:6" ht="18">
      <c r="A385" s="17">
        <v>380</v>
      </c>
      <c r="B385" s="18" t="s">
        <v>105</v>
      </c>
      <c r="C385" s="18" t="s">
        <v>919</v>
      </c>
      <c r="D385" s="19">
        <v>2907674.9382000002</v>
      </c>
      <c r="E385" s="19">
        <v>894967.38549999997</v>
      </c>
      <c r="F385" s="20">
        <f t="shared" si="5"/>
        <v>3802642.3237000001</v>
      </c>
    </row>
    <row r="386" spans="1:6" ht="18">
      <c r="A386" s="17">
        <v>381</v>
      </c>
      <c r="B386" s="18" t="s">
        <v>105</v>
      </c>
      <c r="C386" s="18" t="s">
        <v>920</v>
      </c>
      <c r="D386" s="19">
        <v>3495815.2050999999</v>
      </c>
      <c r="E386" s="19">
        <v>1075993.9335</v>
      </c>
      <c r="F386" s="20">
        <f t="shared" si="5"/>
        <v>4571809.1386000002</v>
      </c>
    </row>
    <row r="387" spans="1:6" ht="18">
      <c r="A387" s="17">
        <v>382</v>
      </c>
      <c r="B387" s="18" t="s">
        <v>105</v>
      </c>
      <c r="C387" s="18" t="s">
        <v>923</v>
      </c>
      <c r="D387" s="19">
        <v>2403459.3108999999</v>
      </c>
      <c r="E387" s="19">
        <v>739772.40960000001</v>
      </c>
      <c r="F387" s="20">
        <f t="shared" si="5"/>
        <v>3143231.7204999998</v>
      </c>
    </row>
    <row r="388" spans="1:6" ht="18">
      <c r="A388" s="17">
        <v>383</v>
      </c>
      <c r="B388" s="18" t="s">
        <v>105</v>
      </c>
      <c r="C388" s="18" t="s">
        <v>925</v>
      </c>
      <c r="D388" s="19">
        <v>2315893.1203999999</v>
      </c>
      <c r="E388" s="19">
        <v>712819.98679999996</v>
      </c>
      <c r="F388" s="20">
        <f t="shared" si="5"/>
        <v>3028713.1072</v>
      </c>
    </row>
    <row r="389" spans="1:6" ht="18">
      <c r="A389" s="17">
        <v>384</v>
      </c>
      <c r="B389" s="18" t="s">
        <v>105</v>
      </c>
      <c r="C389" s="18" t="s">
        <v>927</v>
      </c>
      <c r="D389" s="19">
        <v>3374280.2063000002</v>
      </c>
      <c r="E389" s="19">
        <v>1038586.0862</v>
      </c>
      <c r="F389" s="20">
        <f t="shared" si="5"/>
        <v>4412866.2925000004</v>
      </c>
    </row>
    <row r="390" spans="1:6" ht="18">
      <c r="A390" s="17">
        <v>385</v>
      </c>
      <c r="B390" s="18" t="s">
        <v>105</v>
      </c>
      <c r="C390" s="18" t="s">
        <v>929</v>
      </c>
      <c r="D390" s="19">
        <v>2245714.5750000002</v>
      </c>
      <c r="E390" s="19">
        <v>691219.39159999997</v>
      </c>
      <c r="F390" s="20">
        <f t="shared" si="5"/>
        <v>2936933.9665999999</v>
      </c>
    </row>
    <row r="391" spans="1:6" ht="18">
      <c r="A391" s="17">
        <v>386</v>
      </c>
      <c r="B391" s="18" t="s">
        <v>105</v>
      </c>
      <c r="C391" s="18" t="s">
        <v>931</v>
      </c>
      <c r="D391" s="19">
        <v>2266386.0328000002</v>
      </c>
      <c r="E391" s="19">
        <v>697581.95990000002</v>
      </c>
      <c r="F391" s="20">
        <f t="shared" ref="F391:F454" si="6">SUM(D391:E391)</f>
        <v>2963967.9927000003</v>
      </c>
    </row>
    <row r="392" spans="1:6" ht="18">
      <c r="A392" s="17">
        <v>387</v>
      </c>
      <c r="B392" s="18" t="s">
        <v>105</v>
      </c>
      <c r="C392" s="18" t="s">
        <v>933</v>
      </c>
      <c r="D392" s="19">
        <v>2923910.6771</v>
      </c>
      <c r="E392" s="19">
        <v>899964.66240000003</v>
      </c>
      <c r="F392" s="20">
        <f t="shared" si="6"/>
        <v>3823875.3394999998</v>
      </c>
    </row>
    <row r="393" spans="1:6" ht="18">
      <c r="A393" s="17">
        <v>388</v>
      </c>
      <c r="B393" s="18" t="s">
        <v>105</v>
      </c>
      <c r="C393" s="18" t="s">
        <v>935</v>
      </c>
      <c r="D393" s="19">
        <v>2987588.3739999998</v>
      </c>
      <c r="E393" s="19">
        <v>919564.32979999995</v>
      </c>
      <c r="F393" s="20">
        <f t="shared" si="6"/>
        <v>3907152.7037999998</v>
      </c>
    </row>
    <row r="394" spans="1:6" ht="18">
      <c r="A394" s="17">
        <v>389</v>
      </c>
      <c r="B394" s="18" t="s">
        <v>105</v>
      </c>
      <c r="C394" s="18" t="s">
        <v>139</v>
      </c>
      <c r="D394" s="19">
        <v>2290941.9958000001</v>
      </c>
      <c r="E394" s="19">
        <v>705140.15899999999</v>
      </c>
      <c r="F394" s="20">
        <f t="shared" si="6"/>
        <v>2996082.1548000001</v>
      </c>
    </row>
    <row r="395" spans="1:6" ht="18">
      <c r="A395" s="17">
        <v>390</v>
      </c>
      <c r="B395" s="18" t="s">
        <v>105</v>
      </c>
      <c r="C395" s="18" t="s">
        <v>141</v>
      </c>
      <c r="D395" s="19">
        <v>2243596.6959000002</v>
      </c>
      <c r="E395" s="19">
        <v>690567.51930000004</v>
      </c>
      <c r="F395" s="20">
        <f t="shared" si="6"/>
        <v>2934164.2152000004</v>
      </c>
    </row>
    <row r="396" spans="1:6" ht="18">
      <c r="A396" s="17">
        <v>391</v>
      </c>
      <c r="B396" s="18" t="s">
        <v>105</v>
      </c>
      <c r="C396" s="18" t="s">
        <v>143</v>
      </c>
      <c r="D396" s="19">
        <v>2245627.6501000002</v>
      </c>
      <c r="E396" s="19">
        <v>691192.63650000002</v>
      </c>
      <c r="F396" s="20">
        <f t="shared" si="6"/>
        <v>2936820.2866000002</v>
      </c>
    </row>
    <row r="397" spans="1:6" ht="18">
      <c r="A397" s="17">
        <v>392</v>
      </c>
      <c r="B397" s="18" t="s">
        <v>105</v>
      </c>
      <c r="C397" s="18" t="s">
        <v>145</v>
      </c>
      <c r="D397" s="19">
        <v>2661441.4301999998</v>
      </c>
      <c r="E397" s="19">
        <v>819177.97860000003</v>
      </c>
      <c r="F397" s="20">
        <f t="shared" si="6"/>
        <v>3480619.4087999999</v>
      </c>
    </row>
    <row r="398" spans="1:6" ht="18">
      <c r="A398" s="17">
        <v>393</v>
      </c>
      <c r="B398" s="18" t="s">
        <v>105</v>
      </c>
      <c r="C398" s="18" t="s">
        <v>147</v>
      </c>
      <c r="D398" s="19">
        <v>2682261.8272000002</v>
      </c>
      <c r="E398" s="19">
        <v>825586.38970000006</v>
      </c>
      <c r="F398" s="20">
        <f t="shared" si="6"/>
        <v>3507848.2169000003</v>
      </c>
    </row>
    <row r="399" spans="1:6" ht="18">
      <c r="A399" s="17">
        <v>394</v>
      </c>
      <c r="B399" s="18" t="s">
        <v>105</v>
      </c>
      <c r="C399" s="18" t="s">
        <v>111</v>
      </c>
      <c r="D399" s="19">
        <v>4637559.6156000001</v>
      </c>
      <c r="E399" s="19">
        <v>1427416.9886</v>
      </c>
      <c r="F399" s="20">
        <f t="shared" si="6"/>
        <v>6064976.6041999999</v>
      </c>
    </row>
    <row r="400" spans="1:6" ht="18">
      <c r="A400" s="17">
        <v>395</v>
      </c>
      <c r="B400" s="18" t="s">
        <v>105</v>
      </c>
      <c r="C400" s="18" t="s">
        <v>150</v>
      </c>
      <c r="D400" s="19">
        <v>2322851.2132000001</v>
      </c>
      <c r="E400" s="19">
        <v>714961.65190000006</v>
      </c>
      <c r="F400" s="20">
        <f t="shared" si="6"/>
        <v>3037812.8651000001</v>
      </c>
    </row>
    <row r="401" spans="1:6" ht="18">
      <c r="A401" s="17">
        <v>396</v>
      </c>
      <c r="B401" s="18" t="s">
        <v>105</v>
      </c>
      <c r="C401" s="18" t="s">
        <v>152</v>
      </c>
      <c r="D401" s="19">
        <v>2298858.5951</v>
      </c>
      <c r="E401" s="19">
        <v>707576.84750000003</v>
      </c>
      <c r="F401" s="20">
        <f t="shared" si="6"/>
        <v>3006435.4426000002</v>
      </c>
    </row>
    <row r="402" spans="1:6" ht="18">
      <c r="A402" s="17">
        <v>397</v>
      </c>
      <c r="B402" s="18" t="s">
        <v>105</v>
      </c>
      <c r="C402" s="18" t="s">
        <v>154</v>
      </c>
      <c r="D402" s="19">
        <v>2751791.9613000001</v>
      </c>
      <c r="E402" s="19">
        <v>846987.40720000002</v>
      </c>
      <c r="F402" s="20">
        <f t="shared" si="6"/>
        <v>3598779.3684999999</v>
      </c>
    </row>
    <row r="403" spans="1:6" ht="18">
      <c r="A403" s="17">
        <v>398</v>
      </c>
      <c r="B403" s="18" t="s">
        <v>105</v>
      </c>
      <c r="C403" s="18" t="s">
        <v>156</v>
      </c>
      <c r="D403" s="19">
        <v>2270493.6020999998</v>
      </c>
      <c r="E403" s="19">
        <v>698846.24860000005</v>
      </c>
      <c r="F403" s="20">
        <f t="shared" si="6"/>
        <v>2969339.8506999998</v>
      </c>
    </row>
    <row r="404" spans="1:6" ht="18">
      <c r="A404" s="17">
        <v>399</v>
      </c>
      <c r="B404" s="18" t="s">
        <v>105</v>
      </c>
      <c r="C404" s="18" t="s">
        <v>158</v>
      </c>
      <c r="D404" s="19">
        <v>2873724.7102000001</v>
      </c>
      <c r="E404" s="19">
        <v>884517.68</v>
      </c>
      <c r="F404" s="20">
        <f t="shared" si="6"/>
        <v>3758242.3902000003</v>
      </c>
    </row>
    <row r="405" spans="1:6" ht="18">
      <c r="A405" s="17">
        <v>400</v>
      </c>
      <c r="B405" s="18" t="s">
        <v>105</v>
      </c>
      <c r="C405" s="18" t="s">
        <v>160</v>
      </c>
      <c r="D405" s="19">
        <v>2523590.9884000001</v>
      </c>
      <c r="E405" s="19">
        <v>776748.32189999998</v>
      </c>
      <c r="F405" s="20">
        <f t="shared" si="6"/>
        <v>3300339.3103</v>
      </c>
    </row>
    <row r="406" spans="1:6" ht="18">
      <c r="A406" s="17">
        <v>401</v>
      </c>
      <c r="B406" s="18" t="s">
        <v>105</v>
      </c>
      <c r="C406" s="18" t="s">
        <v>162</v>
      </c>
      <c r="D406" s="19">
        <v>2624165.2560000001</v>
      </c>
      <c r="E406" s="19">
        <v>807704.56400000001</v>
      </c>
      <c r="F406" s="20">
        <f t="shared" si="6"/>
        <v>3431869.8200000003</v>
      </c>
    </row>
    <row r="407" spans="1:6" ht="18">
      <c r="A407" s="17">
        <v>402</v>
      </c>
      <c r="B407" s="18" t="s">
        <v>105</v>
      </c>
      <c r="C407" s="18" t="s">
        <v>164</v>
      </c>
      <c r="D407" s="19">
        <v>2065883.3389999999</v>
      </c>
      <c r="E407" s="19">
        <v>635868.26240000001</v>
      </c>
      <c r="F407" s="20">
        <f t="shared" si="6"/>
        <v>2701751.6014</v>
      </c>
    </row>
    <row r="408" spans="1:6" ht="18">
      <c r="A408" s="17">
        <v>403</v>
      </c>
      <c r="B408" s="18" t="s">
        <v>105</v>
      </c>
      <c r="C408" s="18" t="s">
        <v>166</v>
      </c>
      <c r="D408" s="19">
        <v>2277709.7469000001</v>
      </c>
      <c r="E408" s="19">
        <v>701067.34089999995</v>
      </c>
      <c r="F408" s="20">
        <f t="shared" si="6"/>
        <v>2978777.0877999999</v>
      </c>
    </row>
    <row r="409" spans="1:6" ht="18">
      <c r="A409" s="17">
        <v>404</v>
      </c>
      <c r="B409" s="18" t="s">
        <v>105</v>
      </c>
      <c r="C409" s="18" t="s">
        <v>168</v>
      </c>
      <c r="D409" s="19">
        <v>2808497.0088999998</v>
      </c>
      <c r="E409" s="19">
        <v>864440.92909999995</v>
      </c>
      <c r="F409" s="20">
        <f t="shared" si="6"/>
        <v>3672937.9379999996</v>
      </c>
    </row>
    <row r="410" spans="1:6" ht="18">
      <c r="A410" s="17">
        <v>405</v>
      </c>
      <c r="B410" s="18" t="s">
        <v>105</v>
      </c>
      <c r="C410" s="18" t="s">
        <v>170</v>
      </c>
      <c r="D410" s="19">
        <v>3283615.1875999998</v>
      </c>
      <c r="E410" s="19">
        <v>1010679.8599</v>
      </c>
      <c r="F410" s="20">
        <f t="shared" si="6"/>
        <v>4294295.0474999994</v>
      </c>
    </row>
    <row r="411" spans="1:6" ht="18">
      <c r="A411" s="17">
        <v>406</v>
      </c>
      <c r="B411" s="18" t="s">
        <v>105</v>
      </c>
      <c r="C411" s="18" t="s">
        <v>172</v>
      </c>
      <c r="D411" s="19">
        <v>2142893.7455000002</v>
      </c>
      <c r="E411" s="19">
        <v>659571.66929999995</v>
      </c>
      <c r="F411" s="20">
        <f t="shared" si="6"/>
        <v>2802465.4148000004</v>
      </c>
    </row>
    <row r="412" spans="1:6" ht="18">
      <c r="A412" s="17">
        <v>407</v>
      </c>
      <c r="B412" s="18" t="s">
        <v>105</v>
      </c>
      <c r="C412" s="18" t="s">
        <v>175</v>
      </c>
      <c r="D412" s="19">
        <v>2519744.7461000001</v>
      </c>
      <c r="E412" s="19">
        <v>775564.46829999995</v>
      </c>
      <c r="F412" s="20">
        <f t="shared" si="6"/>
        <v>3295309.2143999999</v>
      </c>
    </row>
    <row r="413" spans="1:6" ht="18">
      <c r="A413" s="17">
        <v>408</v>
      </c>
      <c r="B413" s="18" t="s">
        <v>106</v>
      </c>
      <c r="C413" s="18" t="s">
        <v>178</v>
      </c>
      <c r="D413" s="19">
        <v>2560429.3883000002</v>
      </c>
      <c r="E413" s="19">
        <v>788086.99190000002</v>
      </c>
      <c r="F413" s="20">
        <f t="shared" si="6"/>
        <v>3348516.3802000005</v>
      </c>
    </row>
    <row r="414" spans="1:6" ht="18">
      <c r="A414" s="17">
        <v>409</v>
      </c>
      <c r="B414" s="18" t="s">
        <v>106</v>
      </c>
      <c r="C414" s="18" t="s">
        <v>180</v>
      </c>
      <c r="D414" s="19">
        <v>2638372.3750999998</v>
      </c>
      <c r="E414" s="19">
        <v>812077.44209999999</v>
      </c>
      <c r="F414" s="20">
        <f t="shared" si="6"/>
        <v>3450449.8171999999</v>
      </c>
    </row>
    <row r="415" spans="1:6" ht="18">
      <c r="A415" s="17">
        <v>410</v>
      </c>
      <c r="B415" s="18" t="s">
        <v>106</v>
      </c>
      <c r="C415" s="18" t="s">
        <v>182</v>
      </c>
      <c r="D415" s="19">
        <v>2870299.8901999998</v>
      </c>
      <c r="E415" s="19">
        <v>883463.53799999994</v>
      </c>
      <c r="F415" s="20">
        <f t="shared" si="6"/>
        <v>3753763.4282</v>
      </c>
    </row>
    <row r="416" spans="1:6" ht="18">
      <c r="A416" s="17">
        <v>411</v>
      </c>
      <c r="B416" s="18" t="s">
        <v>106</v>
      </c>
      <c r="C416" s="18" t="s">
        <v>184</v>
      </c>
      <c r="D416" s="19">
        <v>2691191.6069999998</v>
      </c>
      <c r="E416" s="19">
        <v>828334.93</v>
      </c>
      <c r="F416" s="20">
        <f t="shared" si="6"/>
        <v>3519526.537</v>
      </c>
    </row>
    <row r="417" spans="1:6" ht="18">
      <c r="A417" s="17">
        <v>412</v>
      </c>
      <c r="B417" s="18" t="s">
        <v>106</v>
      </c>
      <c r="C417" s="18" t="s">
        <v>186</v>
      </c>
      <c r="D417" s="19">
        <v>2516851.3618000001</v>
      </c>
      <c r="E417" s="19">
        <v>774673.89950000006</v>
      </c>
      <c r="F417" s="20">
        <f t="shared" si="6"/>
        <v>3291525.2613000004</v>
      </c>
    </row>
    <row r="418" spans="1:6" ht="18">
      <c r="A418" s="17">
        <v>413</v>
      </c>
      <c r="B418" s="18" t="s">
        <v>106</v>
      </c>
      <c r="C418" s="18" t="s">
        <v>188</v>
      </c>
      <c r="D418" s="19">
        <v>2354224.3128999998</v>
      </c>
      <c r="E418" s="19">
        <v>724618.13060000003</v>
      </c>
      <c r="F418" s="20">
        <f t="shared" si="6"/>
        <v>3078842.4435000001</v>
      </c>
    </row>
    <row r="419" spans="1:6" ht="18">
      <c r="A419" s="17">
        <v>414</v>
      </c>
      <c r="B419" s="18" t="s">
        <v>106</v>
      </c>
      <c r="C419" s="18" t="s">
        <v>190</v>
      </c>
      <c r="D419" s="19">
        <v>2361928.5882999999</v>
      </c>
      <c r="E419" s="19">
        <v>726989.4669</v>
      </c>
      <c r="F419" s="20">
        <f t="shared" si="6"/>
        <v>3088918.0551999998</v>
      </c>
    </row>
    <row r="420" spans="1:6" ht="18">
      <c r="A420" s="17">
        <v>415</v>
      </c>
      <c r="B420" s="18" t="s">
        <v>106</v>
      </c>
      <c r="C420" s="18" t="s">
        <v>192</v>
      </c>
      <c r="D420" s="19">
        <v>2528916.6044999999</v>
      </c>
      <c r="E420" s="19">
        <v>778387.51910000003</v>
      </c>
      <c r="F420" s="20">
        <f t="shared" si="6"/>
        <v>3307304.1236</v>
      </c>
    </row>
    <row r="421" spans="1:6" ht="18">
      <c r="A421" s="17">
        <v>416</v>
      </c>
      <c r="B421" s="18" t="s">
        <v>106</v>
      </c>
      <c r="C421" s="18" t="s">
        <v>194</v>
      </c>
      <c r="D421" s="19">
        <v>2372003.5383000001</v>
      </c>
      <c r="E421" s="19">
        <v>730090.48470000003</v>
      </c>
      <c r="F421" s="20">
        <f t="shared" si="6"/>
        <v>3102094.023</v>
      </c>
    </row>
    <row r="422" spans="1:6" ht="18">
      <c r="A422" s="17">
        <v>417</v>
      </c>
      <c r="B422" s="18" t="s">
        <v>106</v>
      </c>
      <c r="C422" s="18" t="s">
        <v>196</v>
      </c>
      <c r="D422" s="19">
        <v>2859909.3657</v>
      </c>
      <c r="E422" s="19">
        <v>880265.38800000004</v>
      </c>
      <c r="F422" s="20">
        <f t="shared" si="6"/>
        <v>3740174.7537000002</v>
      </c>
    </row>
    <row r="423" spans="1:6" ht="18">
      <c r="A423" s="17">
        <v>418</v>
      </c>
      <c r="B423" s="18" t="s">
        <v>106</v>
      </c>
      <c r="C423" s="18" t="s">
        <v>198</v>
      </c>
      <c r="D423" s="19">
        <v>2360332.1231</v>
      </c>
      <c r="E423" s="19">
        <v>726498.08310000005</v>
      </c>
      <c r="F423" s="20">
        <f t="shared" si="6"/>
        <v>3086830.2061999999</v>
      </c>
    </row>
    <row r="424" spans="1:6" ht="18">
      <c r="A424" s="17">
        <v>419</v>
      </c>
      <c r="B424" s="18" t="s">
        <v>106</v>
      </c>
      <c r="C424" s="18" t="s">
        <v>200</v>
      </c>
      <c r="D424" s="19">
        <v>2621554.6461</v>
      </c>
      <c r="E424" s="19">
        <v>806901.03170000005</v>
      </c>
      <c r="F424" s="20">
        <f t="shared" si="6"/>
        <v>3428455.6778000002</v>
      </c>
    </row>
    <row r="425" spans="1:6" ht="18">
      <c r="A425" s="17">
        <v>420</v>
      </c>
      <c r="B425" s="18" t="s">
        <v>106</v>
      </c>
      <c r="C425" s="18" t="s">
        <v>202</v>
      </c>
      <c r="D425" s="19">
        <v>2856900.2492</v>
      </c>
      <c r="E425" s="19">
        <v>879339.19739999995</v>
      </c>
      <c r="F425" s="20">
        <f t="shared" si="6"/>
        <v>3736239.4465999999</v>
      </c>
    </row>
    <row r="426" spans="1:6" ht="18">
      <c r="A426" s="17">
        <v>421</v>
      </c>
      <c r="B426" s="18" t="s">
        <v>106</v>
      </c>
      <c r="C426" s="18" t="s">
        <v>204</v>
      </c>
      <c r="D426" s="19">
        <v>2850220.2270999998</v>
      </c>
      <c r="E426" s="19">
        <v>877283.12100000004</v>
      </c>
      <c r="F426" s="20">
        <f t="shared" si="6"/>
        <v>3727503.3481000001</v>
      </c>
    </row>
    <row r="427" spans="1:6" ht="18">
      <c r="A427" s="17">
        <v>422</v>
      </c>
      <c r="B427" s="18" t="s">
        <v>106</v>
      </c>
      <c r="C427" s="18" t="s">
        <v>206</v>
      </c>
      <c r="D427" s="19">
        <v>2488970.1823</v>
      </c>
      <c r="E427" s="19">
        <v>766092.21589999995</v>
      </c>
      <c r="F427" s="20">
        <f t="shared" si="6"/>
        <v>3255062.3981999997</v>
      </c>
    </row>
    <row r="428" spans="1:6" ht="18">
      <c r="A428" s="17">
        <v>423</v>
      </c>
      <c r="B428" s="18" t="s">
        <v>106</v>
      </c>
      <c r="C428" s="18" t="s">
        <v>208</v>
      </c>
      <c r="D428" s="19">
        <v>2804012.3352999999</v>
      </c>
      <c r="E428" s="19">
        <v>863060.56960000005</v>
      </c>
      <c r="F428" s="20">
        <f t="shared" si="6"/>
        <v>3667072.9049</v>
      </c>
    </row>
    <row r="429" spans="1:6" ht="18">
      <c r="A429" s="17">
        <v>424</v>
      </c>
      <c r="B429" s="18" t="s">
        <v>106</v>
      </c>
      <c r="C429" s="18" t="s">
        <v>210</v>
      </c>
      <c r="D429" s="19">
        <v>2894543.1727999998</v>
      </c>
      <c r="E429" s="19">
        <v>890925.49560000002</v>
      </c>
      <c r="F429" s="20">
        <f t="shared" si="6"/>
        <v>3785468.6683999998</v>
      </c>
    </row>
    <row r="430" spans="1:6" ht="18">
      <c r="A430" s="17">
        <v>425</v>
      </c>
      <c r="B430" s="18" t="s">
        <v>106</v>
      </c>
      <c r="C430" s="18" t="s">
        <v>212</v>
      </c>
      <c r="D430" s="19">
        <v>2770873.6253</v>
      </c>
      <c r="E430" s="19">
        <v>852860.64520000003</v>
      </c>
      <c r="F430" s="20">
        <f t="shared" si="6"/>
        <v>3623734.2705000001</v>
      </c>
    </row>
    <row r="431" spans="1:6" ht="18">
      <c r="A431" s="17">
        <v>426</v>
      </c>
      <c r="B431" s="18" t="s">
        <v>106</v>
      </c>
      <c r="C431" s="18" t="s">
        <v>214</v>
      </c>
      <c r="D431" s="19">
        <v>3038578.9758000001</v>
      </c>
      <c r="E431" s="19">
        <v>935258.97470000002</v>
      </c>
      <c r="F431" s="20">
        <f t="shared" si="6"/>
        <v>3973837.9505000003</v>
      </c>
    </row>
    <row r="432" spans="1:6" ht="18">
      <c r="A432" s="17">
        <v>427</v>
      </c>
      <c r="B432" s="18" t="s">
        <v>106</v>
      </c>
      <c r="C432" s="18" t="s">
        <v>216</v>
      </c>
      <c r="D432" s="19">
        <v>2419688.7823000001</v>
      </c>
      <c r="E432" s="19">
        <v>744767.7574</v>
      </c>
      <c r="F432" s="20">
        <f t="shared" si="6"/>
        <v>3164456.5397000001</v>
      </c>
    </row>
    <row r="433" spans="1:6" ht="18">
      <c r="A433" s="17">
        <v>428</v>
      </c>
      <c r="B433" s="18" t="s">
        <v>106</v>
      </c>
      <c r="C433" s="18" t="s">
        <v>106</v>
      </c>
      <c r="D433" s="19">
        <v>3332550.9476999999</v>
      </c>
      <c r="E433" s="19">
        <v>1025742.0351</v>
      </c>
      <c r="F433" s="20">
        <f t="shared" si="6"/>
        <v>4358292.9827999994</v>
      </c>
    </row>
    <row r="434" spans="1:6" ht="18">
      <c r="A434" s="17">
        <v>429</v>
      </c>
      <c r="B434" s="18" t="s">
        <v>106</v>
      </c>
      <c r="C434" s="18" t="s">
        <v>220</v>
      </c>
      <c r="D434" s="19">
        <v>2344926.0866</v>
      </c>
      <c r="E434" s="19">
        <v>721756.18440000003</v>
      </c>
      <c r="F434" s="20">
        <f t="shared" si="6"/>
        <v>3066682.2710000002</v>
      </c>
    </row>
    <row r="435" spans="1:6" ht="18">
      <c r="A435" s="17">
        <v>430</v>
      </c>
      <c r="B435" s="18" t="s">
        <v>106</v>
      </c>
      <c r="C435" s="18" t="s">
        <v>222</v>
      </c>
      <c r="D435" s="19">
        <v>2215333.5403</v>
      </c>
      <c r="E435" s="19">
        <v>681868.26540000003</v>
      </c>
      <c r="F435" s="20">
        <f t="shared" si="6"/>
        <v>2897201.8056999999</v>
      </c>
    </row>
    <row r="436" spans="1:6" ht="18">
      <c r="A436" s="17">
        <v>431</v>
      </c>
      <c r="B436" s="18" t="s">
        <v>106</v>
      </c>
      <c r="C436" s="18" t="s">
        <v>224</v>
      </c>
      <c r="D436" s="19">
        <v>2694920.0463</v>
      </c>
      <c r="E436" s="19">
        <v>829482.52439999999</v>
      </c>
      <c r="F436" s="20">
        <f t="shared" si="6"/>
        <v>3524402.5707</v>
      </c>
    </row>
    <row r="437" spans="1:6" ht="18">
      <c r="A437" s="17">
        <v>432</v>
      </c>
      <c r="B437" s="18" t="s">
        <v>106</v>
      </c>
      <c r="C437" s="18" t="s">
        <v>226</v>
      </c>
      <c r="D437" s="19">
        <v>2681769.06</v>
      </c>
      <c r="E437" s="19">
        <v>825434.71849999996</v>
      </c>
      <c r="F437" s="20">
        <f t="shared" si="6"/>
        <v>3507203.7785</v>
      </c>
    </row>
    <row r="438" spans="1:6" ht="18">
      <c r="A438" s="17">
        <v>433</v>
      </c>
      <c r="B438" s="18" t="s">
        <v>106</v>
      </c>
      <c r="C438" s="18" t="s">
        <v>228</v>
      </c>
      <c r="D438" s="19">
        <v>2543850.6764000002</v>
      </c>
      <c r="E438" s="19">
        <v>782984.1496</v>
      </c>
      <c r="F438" s="20">
        <f t="shared" si="6"/>
        <v>3326834.8260000004</v>
      </c>
    </row>
    <row r="439" spans="1:6" ht="18">
      <c r="A439" s="17">
        <v>434</v>
      </c>
      <c r="B439" s="18" t="s">
        <v>106</v>
      </c>
      <c r="C439" s="18" t="s">
        <v>230</v>
      </c>
      <c r="D439" s="19">
        <v>2597277.3231000002</v>
      </c>
      <c r="E439" s="19">
        <v>799428.59660000005</v>
      </c>
      <c r="F439" s="20">
        <f t="shared" si="6"/>
        <v>3396705.9197000004</v>
      </c>
    </row>
    <row r="440" spans="1:6" ht="18">
      <c r="A440" s="17">
        <v>435</v>
      </c>
      <c r="B440" s="18" t="s">
        <v>106</v>
      </c>
      <c r="C440" s="18" t="s">
        <v>232</v>
      </c>
      <c r="D440" s="19">
        <v>2187724.5610000002</v>
      </c>
      <c r="E440" s="19">
        <v>673370.36360000004</v>
      </c>
      <c r="F440" s="20">
        <f t="shared" si="6"/>
        <v>2861094.9246000005</v>
      </c>
    </row>
    <row r="441" spans="1:6" ht="18">
      <c r="A441" s="17">
        <v>436</v>
      </c>
      <c r="B441" s="18" t="s">
        <v>106</v>
      </c>
      <c r="C441" s="18" t="s">
        <v>234</v>
      </c>
      <c r="D441" s="19">
        <v>2617750.8491000002</v>
      </c>
      <c r="E441" s="19">
        <v>805730.24250000005</v>
      </c>
      <c r="F441" s="20">
        <f t="shared" si="6"/>
        <v>3423481.0916000004</v>
      </c>
    </row>
    <row r="442" spans="1:6" ht="18">
      <c r="A442" s="17">
        <v>437</v>
      </c>
      <c r="B442" s="18" t="s">
        <v>106</v>
      </c>
      <c r="C442" s="18" t="s">
        <v>236</v>
      </c>
      <c r="D442" s="19">
        <v>2361368.8259999999</v>
      </c>
      <c r="E442" s="19">
        <v>726817.17500000005</v>
      </c>
      <c r="F442" s="20">
        <f t="shared" si="6"/>
        <v>3088186.0010000002</v>
      </c>
    </row>
    <row r="443" spans="1:6" ht="18">
      <c r="A443" s="17">
        <v>438</v>
      </c>
      <c r="B443" s="18" t="s">
        <v>106</v>
      </c>
      <c r="C443" s="18" t="s">
        <v>238</v>
      </c>
      <c r="D443" s="19">
        <v>2446585.1042999998</v>
      </c>
      <c r="E443" s="19">
        <v>753046.30700000003</v>
      </c>
      <c r="F443" s="20">
        <f t="shared" si="6"/>
        <v>3199631.4112999998</v>
      </c>
    </row>
    <row r="444" spans="1:6" ht="18">
      <c r="A444" s="17">
        <v>439</v>
      </c>
      <c r="B444" s="18" t="s">
        <v>106</v>
      </c>
      <c r="C444" s="18" t="s">
        <v>240</v>
      </c>
      <c r="D444" s="19">
        <v>2625135.5921999998</v>
      </c>
      <c r="E444" s="19">
        <v>808003.22849999997</v>
      </c>
      <c r="F444" s="20">
        <f t="shared" si="6"/>
        <v>3433138.8207</v>
      </c>
    </row>
    <row r="445" spans="1:6" ht="18">
      <c r="A445" s="17">
        <v>440</v>
      </c>
      <c r="B445" s="18" t="s">
        <v>106</v>
      </c>
      <c r="C445" s="18" t="s">
        <v>242</v>
      </c>
      <c r="D445" s="19">
        <v>2544250.8993000002</v>
      </c>
      <c r="E445" s="19">
        <v>783107.33620000002</v>
      </c>
      <c r="F445" s="20">
        <f t="shared" si="6"/>
        <v>3327358.2355000004</v>
      </c>
    </row>
    <row r="446" spans="1:6" ht="18">
      <c r="A446" s="17">
        <v>441</v>
      </c>
      <c r="B446" s="18" t="s">
        <v>106</v>
      </c>
      <c r="C446" s="18" t="s">
        <v>244</v>
      </c>
      <c r="D446" s="19">
        <v>2493574.6313999998</v>
      </c>
      <c r="E446" s="19">
        <v>767509.44160000002</v>
      </c>
      <c r="F446" s="20">
        <f t="shared" si="6"/>
        <v>3261084.0729999999</v>
      </c>
    </row>
    <row r="447" spans="1:6" ht="18">
      <c r="A447" s="17">
        <v>442</v>
      </c>
      <c r="B447" s="18" t="s">
        <v>107</v>
      </c>
      <c r="C447" s="18" t="s">
        <v>248</v>
      </c>
      <c r="D447" s="19">
        <v>1996515.047</v>
      </c>
      <c r="E447" s="19">
        <v>614517.05900000001</v>
      </c>
      <c r="F447" s="20">
        <f t="shared" si="6"/>
        <v>2611032.1060000001</v>
      </c>
    </row>
    <row r="448" spans="1:6" ht="18">
      <c r="A448" s="17">
        <v>443</v>
      </c>
      <c r="B448" s="18" t="s">
        <v>107</v>
      </c>
      <c r="C448" s="18" t="s">
        <v>250</v>
      </c>
      <c r="D448" s="19">
        <v>3262226.5258999998</v>
      </c>
      <c r="E448" s="19">
        <v>1004096.5399</v>
      </c>
      <c r="F448" s="20">
        <f t="shared" si="6"/>
        <v>4266323.0658</v>
      </c>
    </row>
    <row r="449" spans="1:6" ht="18">
      <c r="A449" s="17">
        <v>444</v>
      </c>
      <c r="B449" s="18" t="s">
        <v>107</v>
      </c>
      <c r="C449" s="18" t="s">
        <v>252</v>
      </c>
      <c r="D449" s="19">
        <v>2747746.5038000001</v>
      </c>
      <c r="E449" s="19">
        <v>845742.23620000004</v>
      </c>
      <c r="F449" s="20">
        <f t="shared" si="6"/>
        <v>3593488.74</v>
      </c>
    </row>
    <row r="450" spans="1:6" ht="18">
      <c r="A450" s="17">
        <v>445</v>
      </c>
      <c r="B450" s="18" t="s">
        <v>107</v>
      </c>
      <c r="C450" s="18" t="s">
        <v>254</v>
      </c>
      <c r="D450" s="19">
        <v>2268727.4772999999</v>
      </c>
      <c r="E450" s="19">
        <v>698302.64450000005</v>
      </c>
      <c r="F450" s="20">
        <f t="shared" si="6"/>
        <v>2967030.1217999998</v>
      </c>
    </row>
    <row r="451" spans="1:6" ht="18">
      <c r="A451" s="17">
        <v>446</v>
      </c>
      <c r="B451" s="18" t="s">
        <v>107</v>
      </c>
      <c r="C451" s="18" t="s">
        <v>256</v>
      </c>
      <c r="D451" s="19">
        <v>3021502.7459999998</v>
      </c>
      <c r="E451" s="19">
        <v>930002.99899999995</v>
      </c>
      <c r="F451" s="20">
        <f t="shared" si="6"/>
        <v>3951505.7449999996</v>
      </c>
    </row>
    <row r="452" spans="1:6" ht="18">
      <c r="A452" s="17">
        <v>447</v>
      </c>
      <c r="B452" s="18" t="s">
        <v>107</v>
      </c>
      <c r="C452" s="18" t="s">
        <v>258</v>
      </c>
      <c r="D452" s="19">
        <v>3696625.8314</v>
      </c>
      <c r="E452" s="19">
        <v>1137802.4110999999</v>
      </c>
      <c r="F452" s="20">
        <f t="shared" si="6"/>
        <v>4834428.2424999997</v>
      </c>
    </row>
    <row r="453" spans="1:6" ht="18">
      <c r="A453" s="17">
        <v>448</v>
      </c>
      <c r="B453" s="18" t="s">
        <v>107</v>
      </c>
      <c r="C453" s="18" t="s">
        <v>260</v>
      </c>
      <c r="D453" s="19">
        <v>2518408.8816999998</v>
      </c>
      <c r="E453" s="19">
        <v>775153.29610000004</v>
      </c>
      <c r="F453" s="20">
        <f t="shared" si="6"/>
        <v>3293562.1777999997</v>
      </c>
    </row>
    <row r="454" spans="1:6" ht="18">
      <c r="A454" s="17">
        <v>449</v>
      </c>
      <c r="B454" s="18" t="s">
        <v>107</v>
      </c>
      <c r="C454" s="18" t="s">
        <v>262</v>
      </c>
      <c r="D454" s="19">
        <v>2675443.6779</v>
      </c>
      <c r="E454" s="19">
        <v>823487.79839999997</v>
      </c>
      <c r="F454" s="20">
        <f t="shared" si="6"/>
        <v>3498931.4763000002</v>
      </c>
    </row>
    <row r="455" spans="1:6" ht="18">
      <c r="A455" s="17">
        <v>450</v>
      </c>
      <c r="B455" s="18" t="s">
        <v>107</v>
      </c>
      <c r="C455" s="18" t="s">
        <v>264</v>
      </c>
      <c r="D455" s="19">
        <v>3323740.8843999999</v>
      </c>
      <c r="E455" s="19">
        <v>1023030.343</v>
      </c>
      <c r="F455" s="20">
        <f t="shared" ref="F455:F518" si="7">SUM(D455:E455)</f>
        <v>4346771.2274000002</v>
      </c>
    </row>
    <row r="456" spans="1:6" ht="18">
      <c r="A456" s="17">
        <v>451</v>
      </c>
      <c r="B456" s="18" t="s">
        <v>107</v>
      </c>
      <c r="C456" s="18" t="s">
        <v>266</v>
      </c>
      <c r="D456" s="19">
        <v>2314345.2483000001</v>
      </c>
      <c r="E456" s="19">
        <v>712343.55969999998</v>
      </c>
      <c r="F456" s="20">
        <f t="shared" si="7"/>
        <v>3026688.8080000002</v>
      </c>
    </row>
    <row r="457" spans="1:6" ht="18">
      <c r="A457" s="17">
        <v>452</v>
      </c>
      <c r="B457" s="18" t="s">
        <v>107</v>
      </c>
      <c r="C457" s="18" t="s">
        <v>268</v>
      </c>
      <c r="D457" s="19">
        <v>2444552.5915000001</v>
      </c>
      <c r="E457" s="19">
        <v>752420.71</v>
      </c>
      <c r="F457" s="20">
        <f t="shared" si="7"/>
        <v>3196973.3015000001</v>
      </c>
    </row>
    <row r="458" spans="1:6" ht="18">
      <c r="A458" s="17">
        <v>453</v>
      </c>
      <c r="B458" s="18" t="s">
        <v>107</v>
      </c>
      <c r="C458" s="18" t="s">
        <v>270</v>
      </c>
      <c r="D458" s="19">
        <v>2696872.8646</v>
      </c>
      <c r="E458" s="19">
        <v>830083.59180000005</v>
      </c>
      <c r="F458" s="20">
        <f t="shared" si="7"/>
        <v>3526956.4564</v>
      </c>
    </row>
    <row r="459" spans="1:6" ht="18">
      <c r="A459" s="17">
        <v>454</v>
      </c>
      <c r="B459" s="18" t="s">
        <v>107</v>
      </c>
      <c r="C459" s="18" t="s">
        <v>272</v>
      </c>
      <c r="D459" s="19">
        <v>2244387.3062999998</v>
      </c>
      <c r="E459" s="19">
        <v>690810.86510000005</v>
      </c>
      <c r="F459" s="20">
        <f t="shared" si="7"/>
        <v>2935198.1713999999</v>
      </c>
    </row>
    <row r="460" spans="1:6" ht="18">
      <c r="A460" s="17">
        <v>455</v>
      </c>
      <c r="B460" s="18" t="s">
        <v>107</v>
      </c>
      <c r="C460" s="18" t="s">
        <v>274</v>
      </c>
      <c r="D460" s="19">
        <v>2575581.1115000001</v>
      </c>
      <c r="E460" s="19">
        <v>792750.61430000002</v>
      </c>
      <c r="F460" s="20">
        <f t="shared" si="7"/>
        <v>3368331.7258000001</v>
      </c>
    </row>
    <row r="461" spans="1:6" ht="18">
      <c r="A461" s="17">
        <v>456</v>
      </c>
      <c r="B461" s="18" t="s">
        <v>107</v>
      </c>
      <c r="C461" s="18" t="s">
        <v>276</v>
      </c>
      <c r="D461" s="19">
        <v>2979703.4696</v>
      </c>
      <c r="E461" s="19">
        <v>917137.39679999999</v>
      </c>
      <c r="F461" s="20">
        <f t="shared" si="7"/>
        <v>3896840.8663999997</v>
      </c>
    </row>
    <row r="462" spans="1:6" ht="18">
      <c r="A462" s="17">
        <v>457</v>
      </c>
      <c r="B462" s="18" t="s">
        <v>107</v>
      </c>
      <c r="C462" s="18" t="s">
        <v>278</v>
      </c>
      <c r="D462" s="19">
        <v>2387319.9166000001</v>
      </c>
      <c r="E462" s="19">
        <v>734804.78709999996</v>
      </c>
      <c r="F462" s="20">
        <f t="shared" si="7"/>
        <v>3122124.7037</v>
      </c>
    </row>
    <row r="463" spans="1:6" ht="18">
      <c r="A463" s="17">
        <v>458</v>
      </c>
      <c r="B463" s="18" t="s">
        <v>107</v>
      </c>
      <c r="C463" s="18" t="s">
        <v>280</v>
      </c>
      <c r="D463" s="19">
        <v>2352629.3306</v>
      </c>
      <c r="E463" s="19">
        <v>724127.20330000005</v>
      </c>
      <c r="F463" s="20">
        <f t="shared" si="7"/>
        <v>3076756.5339000002</v>
      </c>
    </row>
    <row r="464" spans="1:6" ht="18">
      <c r="A464" s="17">
        <v>459</v>
      </c>
      <c r="B464" s="18" t="s">
        <v>107</v>
      </c>
      <c r="C464" s="18" t="s">
        <v>283</v>
      </c>
      <c r="D464" s="19">
        <v>2441439.4347000001</v>
      </c>
      <c r="E464" s="19">
        <v>751462.4963</v>
      </c>
      <c r="F464" s="20">
        <f t="shared" si="7"/>
        <v>3192901.9309999999</v>
      </c>
    </row>
    <row r="465" spans="1:6" ht="18">
      <c r="A465" s="17">
        <v>460</v>
      </c>
      <c r="B465" s="18" t="s">
        <v>107</v>
      </c>
      <c r="C465" s="18" t="s">
        <v>285</v>
      </c>
      <c r="D465" s="19">
        <v>2953815.1030000001</v>
      </c>
      <c r="E465" s="19">
        <v>909169.09080000001</v>
      </c>
      <c r="F465" s="20">
        <f t="shared" si="7"/>
        <v>3862984.1938</v>
      </c>
    </row>
    <row r="466" spans="1:6" ht="18">
      <c r="A466" s="17">
        <v>461</v>
      </c>
      <c r="B466" s="18" t="s">
        <v>107</v>
      </c>
      <c r="C466" s="18" t="s">
        <v>287</v>
      </c>
      <c r="D466" s="19">
        <v>2269802.6971</v>
      </c>
      <c r="E466" s="19">
        <v>698633.59160000004</v>
      </c>
      <c r="F466" s="20">
        <f t="shared" si="7"/>
        <v>2968436.2886999999</v>
      </c>
    </row>
    <row r="467" spans="1:6" ht="18">
      <c r="A467" s="17">
        <v>462</v>
      </c>
      <c r="B467" s="18" t="s">
        <v>107</v>
      </c>
      <c r="C467" s="18" t="s">
        <v>289</v>
      </c>
      <c r="D467" s="19">
        <v>2711160.9911000002</v>
      </c>
      <c r="E467" s="19">
        <v>834481.40370000002</v>
      </c>
      <c r="F467" s="20">
        <f t="shared" si="7"/>
        <v>3545642.3948000004</v>
      </c>
    </row>
    <row r="468" spans="1:6" ht="18">
      <c r="A468" s="17">
        <v>463</v>
      </c>
      <c r="B468" s="18" t="s">
        <v>108</v>
      </c>
      <c r="C468" s="18" t="s">
        <v>292</v>
      </c>
      <c r="D468" s="19">
        <v>2895909.1392000001</v>
      </c>
      <c r="E468" s="19">
        <v>891345.93310000002</v>
      </c>
      <c r="F468" s="20">
        <f t="shared" si="7"/>
        <v>3787255.0723000001</v>
      </c>
    </row>
    <row r="469" spans="1:6" ht="18">
      <c r="A469" s="17">
        <v>464</v>
      </c>
      <c r="B469" s="18" t="s">
        <v>108</v>
      </c>
      <c r="C469" s="18" t="s">
        <v>294</v>
      </c>
      <c r="D469" s="19">
        <v>2560637.1853999998</v>
      </c>
      <c r="E469" s="19">
        <v>788150.95070000004</v>
      </c>
      <c r="F469" s="20">
        <f t="shared" si="7"/>
        <v>3348788.1360999998</v>
      </c>
    </row>
    <row r="470" spans="1:6" ht="18">
      <c r="A470" s="17">
        <v>465</v>
      </c>
      <c r="B470" s="18" t="s">
        <v>108</v>
      </c>
      <c r="C470" s="18" t="s">
        <v>296</v>
      </c>
      <c r="D470" s="19">
        <v>3231648.2214000002</v>
      </c>
      <c r="E470" s="19">
        <v>994684.69510000001</v>
      </c>
      <c r="F470" s="20">
        <f t="shared" si="7"/>
        <v>4226332.9165000003</v>
      </c>
    </row>
    <row r="471" spans="1:6" ht="18">
      <c r="A471" s="17">
        <v>466</v>
      </c>
      <c r="B471" s="18" t="s">
        <v>108</v>
      </c>
      <c r="C471" s="18" t="s">
        <v>298</v>
      </c>
      <c r="D471" s="19">
        <v>2558785.9641</v>
      </c>
      <c r="E471" s="19">
        <v>787581.15430000005</v>
      </c>
      <c r="F471" s="20">
        <f t="shared" si="7"/>
        <v>3346367.1184</v>
      </c>
    </row>
    <row r="472" spans="1:6" ht="18">
      <c r="A472" s="17">
        <v>467</v>
      </c>
      <c r="B472" s="18" t="s">
        <v>108</v>
      </c>
      <c r="C472" s="18" t="s">
        <v>300</v>
      </c>
      <c r="D472" s="19">
        <v>3498655.1930999998</v>
      </c>
      <c r="E472" s="19">
        <v>1076868.0671999999</v>
      </c>
      <c r="F472" s="20">
        <f t="shared" si="7"/>
        <v>4575523.2602999993</v>
      </c>
    </row>
    <row r="473" spans="1:6" ht="18">
      <c r="A473" s="17">
        <v>468</v>
      </c>
      <c r="B473" s="18" t="s">
        <v>108</v>
      </c>
      <c r="C473" s="18" t="s">
        <v>302</v>
      </c>
      <c r="D473" s="19">
        <v>2720230.0178</v>
      </c>
      <c r="E473" s="19">
        <v>837272.80339999998</v>
      </c>
      <c r="F473" s="20">
        <f t="shared" si="7"/>
        <v>3557502.8212000001</v>
      </c>
    </row>
    <row r="474" spans="1:6" ht="18">
      <c r="A474" s="17">
        <v>469</v>
      </c>
      <c r="B474" s="18" t="s">
        <v>108</v>
      </c>
      <c r="C474" s="18" t="s">
        <v>304</v>
      </c>
      <c r="D474" s="19">
        <v>2282520.0281000002</v>
      </c>
      <c r="E474" s="19">
        <v>702547.92070000002</v>
      </c>
      <c r="F474" s="20">
        <f t="shared" si="7"/>
        <v>2985067.9488000004</v>
      </c>
    </row>
    <row r="475" spans="1:6" ht="18">
      <c r="A475" s="17">
        <v>470</v>
      </c>
      <c r="B475" s="18" t="s">
        <v>108</v>
      </c>
      <c r="C475" s="18" t="s">
        <v>306</v>
      </c>
      <c r="D475" s="19">
        <v>2674660.7264</v>
      </c>
      <c r="E475" s="19">
        <v>823246.81</v>
      </c>
      <c r="F475" s="20">
        <f t="shared" si="7"/>
        <v>3497907.5364000001</v>
      </c>
    </row>
    <row r="476" spans="1:6" ht="18">
      <c r="A476" s="17">
        <v>471</v>
      </c>
      <c r="B476" s="18" t="s">
        <v>108</v>
      </c>
      <c r="C476" s="18" t="s">
        <v>308</v>
      </c>
      <c r="D476" s="19">
        <v>2623050.1598999999</v>
      </c>
      <c r="E476" s="19">
        <v>807361.3432</v>
      </c>
      <c r="F476" s="20">
        <f t="shared" si="7"/>
        <v>3430411.5030999999</v>
      </c>
    </row>
    <row r="477" spans="1:6" ht="18">
      <c r="A477" s="17">
        <v>472</v>
      </c>
      <c r="B477" s="18" t="s">
        <v>108</v>
      </c>
      <c r="C477" s="18" t="s">
        <v>310</v>
      </c>
      <c r="D477" s="19">
        <v>2773159.1298000002</v>
      </c>
      <c r="E477" s="19">
        <v>853564.11170000001</v>
      </c>
      <c r="F477" s="20">
        <f t="shared" si="7"/>
        <v>3626723.2415000005</v>
      </c>
    </row>
    <row r="478" spans="1:6" ht="18">
      <c r="A478" s="17">
        <v>473</v>
      </c>
      <c r="B478" s="18" t="s">
        <v>108</v>
      </c>
      <c r="C478" s="18" t="s">
        <v>108</v>
      </c>
      <c r="D478" s="19">
        <v>2441180.4309999999</v>
      </c>
      <c r="E478" s="19">
        <v>751382.77630000003</v>
      </c>
      <c r="F478" s="20">
        <f t="shared" si="7"/>
        <v>3192563.2072999999</v>
      </c>
    </row>
    <row r="479" spans="1:6" ht="18">
      <c r="A479" s="17">
        <v>474</v>
      </c>
      <c r="B479" s="18" t="s">
        <v>108</v>
      </c>
      <c r="C479" s="18" t="s">
        <v>313</v>
      </c>
      <c r="D479" s="19">
        <v>3116672.8281999999</v>
      </c>
      <c r="E479" s="19">
        <v>959295.86069999996</v>
      </c>
      <c r="F479" s="20">
        <f t="shared" si="7"/>
        <v>4075968.6889</v>
      </c>
    </row>
    <row r="480" spans="1:6" ht="18">
      <c r="A480" s="17">
        <v>475</v>
      </c>
      <c r="B480" s="18" t="s">
        <v>108</v>
      </c>
      <c r="C480" s="18" t="s">
        <v>315</v>
      </c>
      <c r="D480" s="19">
        <v>2057190.0744</v>
      </c>
      <c r="E480" s="19">
        <v>633192.52029999997</v>
      </c>
      <c r="F480" s="20">
        <f t="shared" si="7"/>
        <v>2690382.5947000002</v>
      </c>
    </row>
    <row r="481" spans="1:6" ht="18">
      <c r="A481" s="17">
        <v>476</v>
      </c>
      <c r="B481" s="18" t="s">
        <v>108</v>
      </c>
      <c r="C481" s="18" t="s">
        <v>317</v>
      </c>
      <c r="D481" s="19">
        <v>2990845.4796000002</v>
      </c>
      <c r="E481" s="19">
        <v>920566.85019999999</v>
      </c>
      <c r="F481" s="20">
        <f t="shared" si="7"/>
        <v>3911412.3298000004</v>
      </c>
    </row>
    <row r="482" spans="1:6" ht="36">
      <c r="A482" s="17">
        <v>477</v>
      </c>
      <c r="B482" s="18" t="s">
        <v>108</v>
      </c>
      <c r="C482" s="18" t="s">
        <v>319</v>
      </c>
      <c r="D482" s="19">
        <v>1997168.0848999999</v>
      </c>
      <c r="E482" s="19">
        <v>614718.06070000003</v>
      </c>
      <c r="F482" s="20">
        <f t="shared" si="7"/>
        <v>2611886.1455999999</v>
      </c>
    </row>
    <row r="483" spans="1:6" ht="18">
      <c r="A483" s="17">
        <v>478</v>
      </c>
      <c r="B483" s="18" t="s">
        <v>108</v>
      </c>
      <c r="C483" s="18" t="s">
        <v>321</v>
      </c>
      <c r="D483" s="19">
        <v>2895438.5639</v>
      </c>
      <c r="E483" s="19">
        <v>891201.09239999996</v>
      </c>
      <c r="F483" s="20">
        <f t="shared" si="7"/>
        <v>3786639.6562999999</v>
      </c>
    </row>
    <row r="484" spans="1:6" ht="18">
      <c r="A484" s="17">
        <v>479</v>
      </c>
      <c r="B484" s="18" t="s">
        <v>108</v>
      </c>
      <c r="C484" s="18" t="s">
        <v>323</v>
      </c>
      <c r="D484" s="19">
        <v>3621215.0271999999</v>
      </c>
      <c r="E484" s="19">
        <v>1114591.3536</v>
      </c>
      <c r="F484" s="20">
        <f t="shared" si="7"/>
        <v>4735806.3807999995</v>
      </c>
    </row>
    <row r="485" spans="1:6" ht="18">
      <c r="A485" s="17">
        <v>480</v>
      </c>
      <c r="B485" s="18" t="s">
        <v>108</v>
      </c>
      <c r="C485" s="18" t="s">
        <v>326</v>
      </c>
      <c r="D485" s="19">
        <v>2735380.7629</v>
      </c>
      <c r="E485" s="19">
        <v>841936.12479999999</v>
      </c>
      <c r="F485" s="20">
        <f t="shared" si="7"/>
        <v>3577316.8876999998</v>
      </c>
    </row>
    <row r="486" spans="1:6" ht="18">
      <c r="A486" s="17">
        <v>481</v>
      </c>
      <c r="B486" s="18" t="s">
        <v>108</v>
      </c>
      <c r="C486" s="18" t="s">
        <v>327</v>
      </c>
      <c r="D486" s="19">
        <v>2589984.1806000001</v>
      </c>
      <c r="E486" s="19">
        <v>797183.80480000004</v>
      </c>
      <c r="F486" s="20">
        <f t="shared" si="7"/>
        <v>3387167.9854000001</v>
      </c>
    </row>
    <row r="487" spans="1:6" ht="18">
      <c r="A487" s="17">
        <v>482</v>
      </c>
      <c r="B487" s="18" t="s">
        <v>108</v>
      </c>
      <c r="C487" s="18" t="s">
        <v>329</v>
      </c>
      <c r="D487" s="19">
        <v>2777089.2157000001</v>
      </c>
      <c r="E487" s="19">
        <v>854773.77190000005</v>
      </c>
      <c r="F487" s="20">
        <f t="shared" si="7"/>
        <v>3631862.9876000001</v>
      </c>
    </row>
    <row r="488" spans="1:6" ht="18">
      <c r="A488" s="17">
        <v>483</v>
      </c>
      <c r="B488" s="18" t="s">
        <v>108</v>
      </c>
      <c r="C488" s="18" t="s">
        <v>331</v>
      </c>
      <c r="D488" s="19">
        <v>2717285.8864000002</v>
      </c>
      <c r="E488" s="19">
        <v>836366.61490000004</v>
      </c>
      <c r="F488" s="20">
        <f t="shared" si="7"/>
        <v>3553652.5013000001</v>
      </c>
    </row>
    <row r="489" spans="1:6" ht="18">
      <c r="A489" s="17">
        <v>484</v>
      </c>
      <c r="B489" s="18" t="s">
        <v>109</v>
      </c>
      <c r="C489" s="18" t="s">
        <v>334</v>
      </c>
      <c r="D489" s="19">
        <v>2346790.7634999999</v>
      </c>
      <c r="E489" s="19">
        <v>722330.12230000005</v>
      </c>
      <c r="F489" s="20">
        <f t="shared" si="7"/>
        <v>3069120.8857999998</v>
      </c>
    </row>
    <row r="490" spans="1:6" ht="18">
      <c r="A490" s="17">
        <v>485</v>
      </c>
      <c r="B490" s="18" t="s">
        <v>109</v>
      </c>
      <c r="C490" s="18" t="s">
        <v>336</v>
      </c>
      <c r="D490" s="19">
        <v>3859161.3637999999</v>
      </c>
      <c r="E490" s="19">
        <v>1187830.0116999999</v>
      </c>
      <c r="F490" s="20">
        <f t="shared" si="7"/>
        <v>5046991.3755000001</v>
      </c>
    </row>
    <row r="491" spans="1:6" ht="18">
      <c r="A491" s="17">
        <v>486</v>
      </c>
      <c r="B491" s="18" t="s">
        <v>109</v>
      </c>
      <c r="C491" s="18" t="s">
        <v>338</v>
      </c>
      <c r="D491" s="19">
        <v>2957804.9424999999</v>
      </c>
      <c r="E491" s="19">
        <v>910397.14280000003</v>
      </c>
      <c r="F491" s="20">
        <f t="shared" si="7"/>
        <v>3868202.0852999999</v>
      </c>
    </row>
    <row r="492" spans="1:6" ht="18">
      <c r="A492" s="17">
        <v>487</v>
      </c>
      <c r="B492" s="18" t="s">
        <v>109</v>
      </c>
      <c r="C492" s="18" t="s">
        <v>99</v>
      </c>
      <c r="D492" s="19">
        <v>1801237.4095999999</v>
      </c>
      <c r="E492" s="19">
        <v>554411.60699999996</v>
      </c>
      <c r="F492" s="20">
        <f t="shared" si="7"/>
        <v>2355649.0165999997</v>
      </c>
    </row>
    <row r="493" spans="1:6" ht="18">
      <c r="A493" s="17">
        <v>488</v>
      </c>
      <c r="B493" s="18" t="s">
        <v>109</v>
      </c>
      <c r="C493" s="18" t="s">
        <v>341</v>
      </c>
      <c r="D493" s="19">
        <v>3125334.8794999998</v>
      </c>
      <c r="E493" s="19">
        <v>961961.99549999996</v>
      </c>
      <c r="F493" s="20">
        <f t="shared" si="7"/>
        <v>4087296.875</v>
      </c>
    </row>
    <row r="494" spans="1:6" ht="18">
      <c r="A494" s="17">
        <v>489</v>
      </c>
      <c r="B494" s="18" t="s">
        <v>109</v>
      </c>
      <c r="C494" s="18" t="s">
        <v>343</v>
      </c>
      <c r="D494" s="19">
        <v>2686185.5803999999</v>
      </c>
      <c r="E494" s="19">
        <v>826794.10069999995</v>
      </c>
      <c r="F494" s="20">
        <f t="shared" si="7"/>
        <v>3512979.6810999997</v>
      </c>
    </row>
    <row r="495" spans="1:6" ht="18">
      <c r="A495" s="17">
        <v>490</v>
      </c>
      <c r="B495" s="18" t="s">
        <v>109</v>
      </c>
      <c r="C495" s="18" t="s">
        <v>345</v>
      </c>
      <c r="D495" s="19">
        <v>2715135.1899000001</v>
      </c>
      <c r="E495" s="19">
        <v>835704.64159999997</v>
      </c>
      <c r="F495" s="20">
        <f t="shared" si="7"/>
        <v>3550839.8315000003</v>
      </c>
    </row>
    <row r="496" spans="1:6" ht="18">
      <c r="A496" s="17">
        <v>491</v>
      </c>
      <c r="B496" s="18" t="s">
        <v>109</v>
      </c>
      <c r="C496" s="18" t="s">
        <v>347</v>
      </c>
      <c r="D496" s="19">
        <v>3201740.0805000002</v>
      </c>
      <c r="E496" s="19">
        <v>985479.12329999998</v>
      </c>
      <c r="F496" s="20">
        <f t="shared" si="7"/>
        <v>4187219.2038000003</v>
      </c>
    </row>
    <row r="497" spans="1:6" ht="18">
      <c r="A497" s="17">
        <v>492</v>
      </c>
      <c r="B497" s="18" t="s">
        <v>109</v>
      </c>
      <c r="C497" s="18" t="s">
        <v>349</v>
      </c>
      <c r="D497" s="19">
        <v>2314648.1686999998</v>
      </c>
      <c r="E497" s="19">
        <v>712436.79700000002</v>
      </c>
      <c r="F497" s="20">
        <f t="shared" si="7"/>
        <v>3027084.9656999996</v>
      </c>
    </row>
    <row r="498" spans="1:6" ht="18">
      <c r="A498" s="17">
        <v>493</v>
      </c>
      <c r="B498" s="18" t="s">
        <v>109</v>
      </c>
      <c r="C498" s="18" t="s">
        <v>351</v>
      </c>
      <c r="D498" s="19">
        <v>3078081.8235999998</v>
      </c>
      <c r="E498" s="19">
        <v>947417.74800000002</v>
      </c>
      <c r="F498" s="20">
        <f t="shared" si="7"/>
        <v>4025499.5715999999</v>
      </c>
    </row>
    <row r="499" spans="1:6" ht="18">
      <c r="A499" s="17">
        <v>494</v>
      </c>
      <c r="B499" s="18" t="s">
        <v>109</v>
      </c>
      <c r="C499" s="18" t="s">
        <v>353</v>
      </c>
      <c r="D499" s="19">
        <v>2440085.8152999999</v>
      </c>
      <c r="E499" s="19">
        <v>751045.85930000001</v>
      </c>
      <c r="F499" s="20">
        <f t="shared" si="7"/>
        <v>3191131.6746</v>
      </c>
    </row>
    <row r="500" spans="1:6" ht="18">
      <c r="A500" s="17">
        <v>495</v>
      </c>
      <c r="B500" s="18" t="s">
        <v>109</v>
      </c>
      <c r="C500" s="18" t="s">
        <v>355</v>
      </c>
      <c r="D500" s="19">
        <v>2167364.3221</v>
      </c>
      <c r="E500" s="19">
        <v>667103.58689999999</v>
      </c>
      <c r="F500" s="20">
        <f t="shared" si="7"/>
        <v>2834467.909</v>
      </c>
    </row>
    <row r="501" spans="1:6" ht="18">
      <c r="A501" s="17">
        <v>496</v>
      </c>
      <c r="B501" s="18" t="s">
        <v>109</v>
      </c>
      <c r="C501" s="18" t="s">
        <v>357</v>
      </c>
      <c r="D501" s="19">
        <v>1813470.2128999999</v>
      </c>
      <c r="E501" s="19">
        <v>558176.80090000003</v>
      </c>
      <c r="F501" s="20">
        <f t="shared" si="7"/>
        <v>2371647.0137999998</v>
      </c>
    </row>
    <row r="502" spans="1:6" ht="18">
      <c r="A502" s="17">
        <v>497</v>
      </c>
      <c r="B502" s="18" t="s">
        <v>109</v>
      </c>
      <c r="C502" s="18" t="s">
        <v>359</v>
      </c>
      <c r="D502" s="19">
        <v>1805780.2265999999</v>
      </c>
      <c r="E502" s="19">
        <v>555809.86270000006</v>
      </c>
      <c r="F502" s="20">
        <f t="shared" si="7"/>
        <v>2361590.0893000001</v>
      </c>
    </row>
    <row r="503" spans="1:6" ht="18">
      <c r="A503" s="17">
        <v>498</v>
      </c>
      <c r="B503" s="18" t="s">
        <v>109</v>
      </c>
      <c r="C503" s="18" t="s">
        <v>361</v>
      </c>
      <c r="D503" s="19">
        <v>2061900.6154</v>
      </c>
      <c r="E503" s="19">
        <v>634642.40060000005</v>
      </c>
      <c r="F503" s="20">
        <f t="shared" si="7"/>
        <v>2696543.0159999998</v>
      </c>
    </row>
    <row r="504" spans="1:6" ht="18">
      <c r="A504" s="17">
        <v>499</v>
      </c>
      <c r="B504" s="18" t="s">
        <v>109</v>
      </c>
      <c r="C504" s="18" t="s">
        <v>363</v>
      </c>
      <c r="D504" s="19">
        <v>2495613.2442000001</v>
      </c>
      <c r="E504" s="19">
        <v>768136.91619999998</v>
      </c>
      <c r="F504" s="20">
        <f t="shared" si="7"/>
        <v>3263750.1603999999</v>
      </c>
    </row>
    <row r="505" spans="1:6" ht="18">
      <c r="A505" s="17">
        <v>500</v>
      </c>
      <c r="B505" s="18" t="s">
        <v>110</v>
      </c>
      <c r="C505" s="18" t="s">
        <v>367</v>
      </c>
      <c r="D505" s="19">
        <v>3502124.9452</v>
      </c>
      <c r="E505" s="19">
        <v>1077936.0390999999</v>
      </c>
      <c r="F505" s="20">
        <f t="shared" si="7"/>
        <v>4580060.9842999997</v>
      </c>
    </row>
    <row r="506" spans="1:6" ht="36">
      <c r="A506" s="17">
        <v>501</v>
      </c>
      <c r="B506" s="18" t="s">
        <v>110</v>
      </c>
      <c r="C506" s="18" t="s">
        <v>369</v>
      </c>
      <c r="D506" s="19">
        <v>4501518.7449000003</v>
      </c>
      <c r="E506" s="19">
        <v>1385544.3085</v>
      </c>
      <c r="F506" s="20">
        <f t="shared" si="7"/>
        <v>5887063.0534000006</v>
      </c>
    </row>
    <row r="507" spans="1:6" ht="18">
      <c r="A507" s="17">
        <v>502</v>
      </c>
      <c r="B507" s="18" t="s">
        <v>110</v>
      </c>
      <c r="C507" s="18" t="s">
        <v>371</v>
      </c>
      <c r="D507" s="19">
        <v>7259557.3964999998</v>
      </c>
      <c r="E507" s="19">
        <v>2234454.4149000002</v>
      </c>
      <c r="F507" s="20">
        <f t="shared" si="7"/>
        <v>9494011.8114</v>
      </c>
    </row>
    <row r="508" spans="1:6" ht="18">
      <c r="A508" s="17">
        <v>503</v>
      </c>
      <c r="B508" s="18" t="s">
        <v>110</v>
      </c>
      <c r="C508" s="18" t="s">
        <v>373</v>
      </c>
      <c r="D508" s="19">
        <v>2837350.8637000001</v>
      </c>
      <c r="E508" s="19">
        <v>873321.99710000004</v>
      </c>
      <c r="F508" s="20">
        <f t="shared" si="7"/>
        <v>3710672.8607999999</v>
      </c>
    </row>
    <row r="509" spans="1:6" ht="18">
      <c r="A509" s="17">
        <v>504</v>
      </c>
      <c r="B509" s="18" t="s">
        <v>110</v>
      </c>
      <c r="C509" s="18" t="s">
        <v>375</v>
      </c>
      <c r="D509" s="19">
        <v>2385491.5748999999</v>
      </c>
      <c r="E509" s="19">
        <v>734242.03300000005</v>
      </c>
      <c r="F509" s="20">
        <f t="shared" si="7"/>
        <v>3119733.6079000002</v>
      </c>
    </row>
    <row r="510" spans="1:6" ht="18">
      <c r="A510" s="17">
        <v>505</v>
      </c>
      <c r="B510" s="18" t="s">
        <v>110</v>
      </c>
      <c r="C510" s="18" t="s">
        <v>377</v>
      </c>
      <c r="D510" s="19">
        <v>2666891.5718999999</v>
      </c>
      <c r="E510" s="19">
        <v>820855.50419999997</v>
      </c>
      <c r="F510" s="20">
        <f t="shared" si="7"/>
        <v>3487747.0760999997</v>
      </c>
    </row>
    <row r="511" spans="1:6" ht="18">
      <c r="A511" s="17">
        <v>506</v>
      </c>
      <c r="B511" s="18" t="s">
        <v>110</v>
      </c>
      <c r="C511" s="18" t="s">
        <v>379</v>
      </c>
      <c r="D511" s="19">
        <v>2448613.9048000001</v>
      </c>
      <c r="E511" s="19">
        <v>753670.76130000001</v>
      </c>
      <c r="F511" s="20">
        <f t="shared" si="7"/>
        <v>3202284.6661</v>
      </c>
    </row>
    <row r="512" spans="1:6" ht="18">
      <c r="A512" s="17">
        <v>507</v>
      </c>
      <c r="B512" s="18" t="s">
        <v>110</v>
      </c>
      <c r="C512" s="18" t="s">
        <v>381</v>
      </c>
      <c r="D512" s="19">
        <v>2953992.1809999999</v>
      </c>
      <c r="E512" s="19">
        <v>909223.59450000001</v>
      </c>
      <c r="F512" s="20">
        <f t="shared" si="7"/>
        <v>3863215.7755</v>
      </c>
    </row>
    <row r="513" spans="1:6" ht="18">
      <c r="A513" s="17">
        <v>508</v>
      </c>
      <c r="B513" s="18" t="s">
        <v>110</v>
      </c>
      <c r="C513" s="18" t="s">
        <v>384</v>
      </c>
      <c r="D513" s="19">
        <v>1972488.6151999999</v>
      </c>
      <c r="E513" s="19">
        <v>607121.8469</v>
      </c>
      <c r="F513" s="20">
        <f t="shared" si="7"/>
        <v>2579610.4621000001</v>
      </c>
    </row>
    <row r="514" spans="1:6" ht="18">
      <c r="A514" s="17">
        <v>509</v>
      </c>
      <c r="B514" s="18" t="s">
        <v>110</v>
      </c>
      <c r="C514" s="18" t="s">
        <v>386</v>
      </c>
      <c r="D514" s="19">
        <v>3363291.6841000002</v>
      </c>
      <c r="E514" s="19">
        <v>1035203.8756</v>
      </c>
      <c r="F514" s="20">
        <f t="shared" si="7"/>
        <v>4398495.5597000001</v>
      </c>
    </row>
    <row r="515" spans="1:6" ht="18">
      <c r="A515" s="17">
        <v>510</v>
      </c>
      <c r="B515" s="18" t="s">
        <v>110</v>
      </c>
      <c r="C515" s="18" t="s">
        <v>388</v>
      </c>
      <c r="D515" s="19">
        <v>2907399.2792000002</v>
      </c>
      <c r="E515" s="19">
        <v>894882.53899999999</v>
      </c>
      <c r="F515" s="20">
        <f t="shared" si="7"/>
        <v>3802281.8182000001</v>
      </c>
    </row>
    <row r="516" spans="1:6" ht="18">
      <c r="A516" s="17">
        <v>511</v>
      </c>
      <c r="B516" s="18" t="s">
        <v>110</v>
      </c>
      <c r="C516" s="18" t="s">
        <v>390</v>
      </c>
      <c r="D516" s="19">
        <v>3997529.8040999998</v>
      </c>
      <c r="E516" s="19">
        <v>1230419.1057</v>
      </c>
      <c r="F516" s="20">
        <f t="shared" si="7"/>
        <v>5227948.9097999996</v>
      </c>
    </row>
    <row r="517" spans="1:6" ht="18">
      <c r="A517" s="17">
        <v>512</v>
      </c>
      <c r="B517" s="18" t="s">
        <v>110</v>
      </c>
      <c r="C517" s="18" t="s">
        <v>392</v>
      </c>
      <c r="D517" s="19">
        <v>4325068.9494000003</v>
      </c>
      <c r="E517" s="19">
        <v>1331233.9694000001</v>
      </c>
      <c r="F517" s="20">
        <f t="shared" si="7"/>
        <v>5656302.9188000001</v>
      </c>
    </row>
    <row r="518" spans="1:6" ht="18">
      <c r="A518" s="17">
        <v>513</v>
      </c>
      <c r="B518" s="18" t="s">
        <v>110</v>
      </c>
      <c r="C518" s="18" t="s">
        <v>394</v>
      </c>
      <c r="D518" s="19">
        <v>2328251.4893</v>
      </c>
      <c r="E518" s="19">
        <v>716623.82909999997</v>
      </c>
      <c r="F518" s="20">
        <f t="shared" si="7"/>
        <v>3044875.3184000002</v>
      </c>
    </row>
    <row r="519" spans="1:6" ht="36">
      <c r="A519" s="17">
        <v>514</v>
      </c>
      <c r="B519" s="18" t="s">
        <v>110</v>
      </c>
      <c r="C519" s="18" t="s">
        <v>396</v>
      </c>
      <c r="D519" s="19">
        <v>2809409.3440999999</v>
      </c>
      <c r="E519" s="19">
        <v>864721.74120000005</v>
      </c>
      <c r="F519" s="20">
        <f t="shared" ref="F519:F582" si="8">SUM(D519:E519)</f>
        <v>3674131.0852999999</v>
      </c>
    </row>
    <row r="520" spans="1:6" ht="18">
      <c r="A520" s="17">
        <v>515</v>
      </c>
      <c r="B520" s="18" t="s">
        <v>110</v>
      </c>
      <c r="C520" s="18" t="s">
        <v>398</v>
      </c>
      <c r="D520" s="19">
        <v>4205896.8586999997</v>
      </c>
      <c r="E520" s="19">
        <v>1294553.4129999999</v>
      </c>
      <c r="F520" s="20">
        <f t="shared" si="8"/>
        <v>5500450.2716999995</v>
      </c>
    </row>
    <row r="521" spans="1:6" ht="18">
      <c r="A521" s="17">
        <v>516</v>
      </c>
      <c r="B521" s="18" t="s">
        <v>110</v>
      </c>
      <c r="C521" s="18" t="s">
        <v>400</v>
      </c>
      <c r="D521" s="19">
        <v>4081061.6507999999</v>
      </c>
      <c r="E521" s="19">
        <v>1256129.7782999999</v>
      </c>
      <c r="F521" s="20">
        <f t="shared" si="8"/>
        <v>5337191.4290999994</v>
      </c>
    </row>
    <row r="522" spans="1:6" ht="18">
      <c r="A522" s="17">
        <v>517</v>
      </c>
      <c r="B522" s="18" t="s">
        <v>110</v>
      </c>
      <c r="C522" s="18" t="s">
        <v>402</v>
      </c>
      <c r="D522" s="19">
        <v>4167105.2373000002</v>
      </c>
      <c r="E522" s="19">
        <v>1282613.5515000001</v>
      </c>
      <c r="F522" s="20">
        <f t="shared" si="8"/>
        <v>5449718.7888000002</v>
      </c>
    </row>
    <row r="523" spans="1:6" ht="18">
      <c r="A523" s="17">
        <v>518</v>
      </c>
      <c r="B523" s="18" t="s">
        <v>110</v>
      </c>
      <c r="C523" s="18" t="s">
        <v>404</v>
      </c>
      <c r="D523" s="19">
        <v>3222866.2574</v>
      </c>
      <c r="E523" s="19">
        <v>991981.65179999999</v>
      </c>
      <c r="F523" s="20">
        <f t="shared" si="8"/>
        <v>4214847.9091999996</v>
      </c>
    </row>
    <row r="524" spans="1:6" ht="18">
      <c r="A524" s="17">
        <v>519</v>
      </c>
      <c r="B524" s="18" t="s">
        <v>110</v>
      </c>
      <c r="C524" s="18" t="s">
        <v>406</v>
      </c>
      <c r="D524" s="19">
        <v>3686548.9109</v>
      </c>
      <c r="E524" s="19">
        <v>1134700.7867999999</v>
      </c>
      <c r="F524" s="20">
        <f t="shared" si="8"/>
        <v>4821249.6976999994</v>
      </c>
    </row>
    <row r="525" spans="1:6" ht="18">
      <c r="A525" s="17">
        <v>520</v>
      </c>
      <c r="B525" s="18" t="s">
        <v>111</v>
      </c>
      <c r="C525" s="18" t="s">
        <v>409</v>
      </c>
      <c r="D525" s="19">
        <v>2412113.7127999999</v>
      </c>
      <c r="E525" s="19">
        <v>742436.19</v>
      </c>
      <c r="F525" s="20">
        <f t="shared" si="8"/>
        <v>3154549.9027999998</v>
      </c>
    </row>
    <row r="526" spans="1:6" ht="18">
      <c r="A526" s="17">
        <v>521</v>
      </c>
      <c r="B526" s="18" t="s">
        <v>111</v>
      </c>
      <c r="C526" s="18" t="s">
        <v>411</v>
      </c>
      <c r="D526" s="19">
        <v>2718887.6860000002</v>
      </c>
      <c r="E526" s="19">
        <v>836859.64060000004</v>
      </c>
      <c r="F526" s="20">
        <f t="shared" si="8"/>
        <v>3555747.3266000003</v>
      </c>
    </row>
    <row r="527" spans="1:6" ht="18">
      <c r="A527" s="17">
        <v>522</v>
      </c>
      <c r="B527" s="18" t="s">
        <v>111</v>
      </c>
      <c r="C527" s="18" t="s">
        <v>413</v>
      </c>
      <c r="D527" s="19">
        <v>2783899.6357</v>
      </c>
      <c r="E527" s="19">
        <v>856869.98419999995</v>
      </c>
      <c r="F527" s="20">
        <f t="shared" si="8"/>
        <v>3640769.6198999998</v>
      </c>
    </row>
    <row r="528" spans="1:6" ht="18">
      <c r="A528" s="17">
        <v>523</v>
      </c>
      <c r="B528" s="18" t="s">
        <v>111</v>
      </c>
      <c r="C528" s="18" t="s">
        <v>415</v>
      </c>
      <c r="D528" s="19">
        <v>3284622.1946999999</v>
      </c>
      <c r="E528" s="19">
        <v>1010989.8115</v>
      </c>
      <c r="F528" s="20">
        <f t="shared" si="8"/>
        <v>4295612.0061999997</v>
      </c>
    </row>
    <row r="529" spans="1:6" ht="18">
      <c r="A529" s="17">
        <v>524</v>
      </c>
      <c r="B529" s="18" t="s">
        <v>111</v>
      </c>
      <c r="C529" s="18" t="s">
        <v>417</v>
      </c>
      <c r="D529" s="19">
        <v>2345361.5984999998</v>
      </c>
      <c r="E529" s="19">
        <v>721890.23270000005</v>
      </c>
      <c r="F529" s="20">
        <f t="shared" si="8"/>
        <v>3067251.8311999999</v>
      </c>
    </row>
    <row r="530" spans="1:6" ht="18">
      <c r="A530" s="17">
        <v>525</v>
      </c>
      <c r="B530" s="18" t="s">
        <v>111</v>
      </c>
      <c r="C530" s="18" t="s">
        <v>419</v>
      </c>
      <c r="D530" s="19">
        <v>2205423.9818000002</v>
      </c>
      <c r="E530" s="19">
        <v>678818.15430000005</v>
      </c>
      <c r="F530" s="20">
        <f t="shared" si="8"/>
        <v>2884242.1361000002</v>
      </c>
    </row>
    <row r="531" spans="1:6" ht="18">
      <c r="A531" s="17">
        <v>526</v>
      </c>
      <c r="B531" s="18" t="s">
        <v>111</v>
      </c>
      <c r="C531" s="18" t="s">
        <v>421</v>
      </c>
      <c r="D531" s="19">
        <v>2519894.9846000001</v>
      </c>
      <c r="E531" s="19">
        <v>775610.71089999995</v>
      </c>
      <c r="F531" s="20">
        <f t="shared" si="8"/>
        <v>3295505.6954999999</v>
      </c>
    </row>
    <row r="532" spans="1:6" ht="18">
      <c r="A532" s="17">
        <v>527</v>
      </c>
      <c r="B532" s="18" t="s">
        <v>111</v>
      </c>
      <c r="C532" s="18" t="s">
        <v>423</v>
      </c>
      <c r="D532" s="19">
        <v>3943027.9951999998</v>
      </c>
      <c r="E532" s="19">
        <v>1213643.7293</v>
      </c>
      <c r="F532" s="20">
        <f t="shared" si="8"/>
        <v>5156671.7244999995</v>
      </c>
    </row>
    <row r="533" spans="1:6" ht="18">
      <c r="A533" s="17">
        <v>528</v>
      </c>
      <c r="B533" s="18" t="s">
        <v>111</v>
      </c>
      <c r="C533" s="18" t="s">
        <v>425</v>
      </c>
      <c r="D533" s="19">
        <v>3654179.7</v>
      </c>
      <c r="E533" s="19">
        <v>1124737.7102000001</v>
      </c>
      <c r="F533" s="20">
        <f t="shared" si="8"/>
        <v>4778917.4101999998</v>
      </c>
    </row>
    <row r="534" spans="1:6" ht="36">
      <c r="A534" s="17">
        <v>529</v>
      </c>
      <c r="B534" s="18" t="s">
        <v>111</v>
      </c>
      <c r="C534" s="18" t="s">
        <v>427</v>
      </c>
      <c r="D534" s="19">
        <v>2795391.8354000002</v>
      </c>
      <c r="E534" s="19">
        <v>860407.22409999999</v>
      </c>
      <c r="F534" s="20">
        <f t="shared" si="8"/>
        <v>3655799.0595000004</v>
      </c>
    </row>
    <row r="535" spans="1:6" ht="18">
      <c r="A535" s="17">
        <v>530</v>
      </c>
      <c r="B535" s="18" t="s">
        <v>111</v>
      </c>
      <c r="C535" s="18" t="s">
        <v>408</v>
      </c>
      <c r="D535" s="19">
        <v>2675730.1867</v>
      </c>
      <c r="E535" s="19">
        <v>823575.98439999996</v>
      </c>
      <c r="F535" s="20">
        <f t="shared" si="8"/>
        <v>3499306.1710999999</v>
      </c>
    </row>
    <row r="536" spans="1:6" ht="18">
      <c r="A536" s="17">
        <v>531</v>
      </c>
      <c r="B536" s="18" t="s">
        <v>111</v>
      </c>
      <c r="C536" s="18" t="s">
        <v>431</v>
      </c>
      <c r="D536" s="19">
        <v>2842771.2705000001</v>
      </c>
      <c r="E536" s="19">
        <v>874990.37049999996</v>
      </c>
      <c r="F536" s="20">
        <f t="shared" si="8"/>
        <v>3717761.6409999998</v>
      </c>
    </row>
    <row r="537" spans="1:6" ht="18">
      <c r="A537" s="17">
        <v>532</v>
      </c>
      <c r="B537" s="18" t="s">
        <v>111</v>
      </c>
      <c r="C537" s="18" t="s">
        <v>433</v>
      </c>
      <c r="D537" s="19">
        <v>2282077.8964999998</v>
      </c>
      <c r="E537" s="19">
        <v>702411.83479999995</v>
      </c>
      <c r="F537" s="20">
        <f t="shared" si="8"/>
        <v>2984489.7312999996</v>
      </c>
    </row>
    <row r="538" spans="1:6" ht="18">
      <c r="A538" s="17">
        <v>533</v>
      </c>
      <c r="B538" s="18" t="s">
        <v>112</v>
      </c>
      <c r="C538" s="18" t="s">
        <v>436</v>
      </c>
      <c r="D538" s="19">
        <v>2509314.2459</v>
      </c>
      <c r="E538" s="19">
        <v>772354.01399999997</v>
      </c>
      <c r="F538" s="20">
        <f t="shared" si="8"/>
        <v>3281668.2598999999</v>
      </c>
    </row>
    <row r="539" spans="1:6" ht="18">
      <c r="A539" s="17">
        <v>534</v>
      </c>
      <c r="B539" s="18" t="s">
        <v>112</v>
      </c>
      <c r="C539" s="18" t="s">
        <v>438</v>
      </c>
      <c r="D539" s="19">
        <v>2154417.3738000002</v>
      </c>
      <c r="E539" s="19">
        <v>663118.58279999997</v>
      </c>
      <c r="F539" s="20">
        <f t="shared" si="8"/>
        <v>2817535.9566000002</v>
      </c>
    </row>
    <row r="540" spans="1:6" ht="18">
      <c r="A540" s="17">
        <v>535</v>
      </c>
      <c r="B540" s="18" t="s">
        <v>112</v>
      </c>
      <c r="C540" s="18" t="s">
        <v>440</v>
      </c>
      <c r="D540" s="19">
        <v>2467255.1598</v>
      </c>
      <c r="E540" s="19">
        <v>759408.44369999995</v>
      </c>
      <c r="F540" s="20">
        <f t="shared" si="8"/>
        <v>3226663.6035000002</v>
      </c>
    </row>
    <row r="541" spans="1:6" ht="18">
      <c r="A541" s="17">
        <v>536</v>
      </c>
      <c r="B541" s="18" t="s">
        <v>112</v>
      </c>
      <c r="C541" s="18" t="s">
        <v>442</v>
      </c>
      <c r="D541" s="19">
        <v>4016328.9679</v>
      </c>
      <c r="E541" s="19">
        <v>1236205.3916</v>
      </c>
      <c r="F541" s="20">
        <f t="shared" si="8"/>
        <v>5252534.3595000003</v>
      </c>
    </row>
    <row r="542" spans="1:6" ht="18">
      <c r="A542" s="17">
        <v>537</v>
      </c>
      <c r="B542" s="18" t="s">
        <v>112</v>
      </c>
      <c r="C542" s="18" t="s">
        <v>444</v>
      </c>
      <c r="D542" s="19">
        <v>2410824.3654</v>
      </c>
      <c r="E542" s="19">
        <v>742039.33550000004</v>
      </c>
      <c r="F542" s="20">
        <f t="shared" si="8"/>
        <v>3152863.7009000001</v>
      </c>
    </row>
    <row r="543" spans="1:6" ht="18">
      <c r="A543" s="17">
        <v>538</v>
      </c>
      <c r="B543" s="18" t="s">
        <v>112</v>
      </c>
      <c r="C543" s="18" t="s">
        <v>446</v>
      </c>
      <c r="D543" s="19">
        <v>2539109.0106000002</v>
      </c>
      <c r="E543" s="19">
        <v>781524.68929999997</v>
      </c>
      <c r="F543" s="20">
        <f t="shared" si="8"/>
        <v>3320633.6999000004</v>
      </c>
    </row>
    <row r="544" spans="1:6" ht="18">
      <c r="A544" s="17">
        <v>539</v>
      </c>
      <c r="B544" s="18" t="s">
        <v>112</v>
      </c>
      <c r="C544" s="18" t="s">
        <v>448</v>
      </c>
      <c r="D544" s="19">
        <v>2405012.7729000002</v>
      </c>
      <c r="E544" s="19">
        <v>740250.55729999999</v>
      </c>
      <c r="F544" s="20">
        <f t="shared" si="8"/>
        <v>3145263.3302000002</v>
      </c>
    </row>
    <row r="545" spans="1:6" ht="18">
      <c r="A545" s="17">
        <v>540</v>
      </c>
      <c r="B545" s="18" t="s">
        <v>112</v>
      </c>
      <c r="C545" s="18" t="s">
        <v>450</v>
      </c>
      <c r="D545" s="19">
        <v>2149031.2884</v>
      </c>
      <c r="E545" s="19">
        <v>661460.77339999995</v>
      </c>
      <c r="F545" s="20">
        <f t="shared" si="8"/>
        <v>2810492.0617999998</v>
      </c>
    </row>
    <row r="546" spans="1:6" ht="18">
      <c r="A546" s="17">
        <v>541</v>
      </c>
      <c r="B546" s="18" t="s">
        <v>112</v>
      </c>
      <c r="C546" s="18" t="s">
        <v>452</v>
      </c>
      <c r="D546" s="19">
        <v>2318928.4731000001</v>
      </c>
      <c r="E546" s="19">
        <v>713754.25269999995</v>
      </c>
      <c r="F546" s="20">
        <f t="shared" si="8"/>
        <v>3032682.7258000001</v>
      </c>
    </row>
    <row r="547" spans="1:6" ht="18">
      <c r="A547" s="17">
        <v>542</v>
      </c>
      <c r="B547" s="18" t="s">
        <v>112</v>
      </c>
      <c r="C547" s="18" t="s">
        <v>454</v>
      </c>
      <c r="D547" s="19">
        <v>2553791.6527</v>
      </c>
      <c r="E547" s="19">
        <v>786043.93099999998</v>
      </c>
      <c r="F547" s="20">
        <f t="shared" si="8"/>
        <v>3339835.5836999998</v>
      </c>
    </row>
    <row r="548" spans="1:6" ht="18">
      <c r="A548" s="17">
        <v>543</v>
      </c>
      <c r="B548" s="18" t="s">
        <v>112</v>
      </c>
      <c r="C548" s="18" t="s">
        <v>456</v>
      </c>
      <c r="D548" s="19">
        <v>2494530.1667999998</v>
      </c>
      <c r="E548" s="19">
        <v>767803.55050000001</v>
      </c>
      <c r="F548" s="20">
        <f t="shared" si="8"/>
        <v>3262333.7172999997</v>
      </c>
    </row>
    <row r="549" spans="1:6" ht="18">
      <c r="A549" s="17">
        <v>544</v>
      </c>
      <c r="B549" s="18" t="s">
        <v>112</v>
      </c>
      <c r="C549" s="18" t="s">
        <v>458</v>
      </c>
      <c r="D549" s="19">
        <v>2902687.2551000002</v>
      </c>
      <c r="E549" s="19">
        <v>893432.2023</v>
      </c>
      <c r="F549" s="20">
        <f t="shared" si="8"/>
        <v>3796119.4574000002</v>
      </c>
    </row>
    <row r="550" spans="1:6" ht="18">
      <c r="A550" s="17">
        <v>545</v>
      </c>
      <c r="B550" s="18" t="s">
        <v>112</v>
      </c>
      <c r="C550" s="18" t="s">
        <v>460</v>
      </c>
      <c r="D550" s="19">
        <v>2973428.8308000001</v>
      </c>
      <c r="E550" s="19">
        <v>915206.09530000004</v>
      </c>
      <c r="F550" s="20">
        <f t="shared" si="8"/>
        <v>3888634.9261000003</v>
      </c>
    </row>
    <row r="551" spans="1:6" ht="18">
      <c r="A551" s="17">
        <v>546</v>
      </c>
      <c r="B551" s="18" t="s">
        <v>112</v>
      </c>
      <c r="C551" s="18" t="s">
        <v>462</v>
      </c>
      <c r="D551" s="19">
        <v>3292374.861</v>
      </c>
      <c r="E551" s="19">
        <v>1013376.0424</v>
      </c>
      <c r="F551" s="20">
        <f t="shared" si="8"/>
        <v>4305750.9034000002</v>
      </c>
    </row>
    <row r="552" spans="1:6" ht="18">
      <c r="A552" s="17">
        <v>547</v>
      </c>
      <c r="B552" s="18" t="s">
        <v>112</v>
      </c>
      <c r="C552" s="18" t="s">
        <v>464</v>
      </c>
      <c r="D552" s="19">
        <v>3884797.6318999999</v>
      </c>
      <c r="E552" s="19">
        <v>1195720.7231000001</v>
      </c>
      <c r="F552" s="20">
        <f t="shared" si="8"/>
        <v>5080518.3550000004</v>
      </c>
    </row>
    <row r="553" spans="1:6" ht="18">
      <c r="A553" s="17">
        <v>548</v>
      </c>
      <c r="B553" s="18" t="s">
        <v>112</v>
      </c>
      <c r="C553" s="18" t="s">
        <v>466</v>
      </c>
      <c r="D553" s="19">
        <v>2460367.4526999998</v>
      </c>
      <c r="E553" s="19">
        <v>757288.44290000002</v>
      </c>
      <c r="F553" s="20">
        <f t="shared" si="8"/>
        <v>3217655.8955999999</v>
      </c>
    </row>
    <row r="554" spans="1:6" ht="18">
      <c r="A554" s="17">
        <v>549</v>
      </c>
      <c r="B554" s="18" t="s">
        <v>112</v>
      </c>
      <c r="C554" s="18" t="s">
        <v>468</v>
      </c>
      <c r="D554" s="19">
        <v>3339458.9257999999</v>
      </c>
      <c r="E554" s="19">
        <v>1027868.2752</v>
      </c>
      <c r="F554" s="20">
        <f t="shared" si="8"/>
        <v>4367327.2009999994</v>
      </c>
    </row>
    <row r="555" spans="1:6" ht="18">
      <c r="A555" s="17">
        <v>550</v>
      </c>
      <c r="B555" s="18" t="s">
        <v>112</v>
      </c>
      <c r="C555" s="18" t="s">
        <v>470</v>
      </c>
      <c r="D555" s="19">
        <v>2255732.7535000001</v>
      </c>
      <c r="E555" s="19">
        <v>694302.93539999996</v>
      </c>
      <c r="F555" s="20">
        <f t="shared" si="8"/>
        <v>2950035.6889</v>
      </c>
    </row>
    <row r="556" spans="1:6" ht="18">
      <c r="A556" s="17">
        <v>551</v>
      </c>
      <c r="B556" s="18" t="s">
        <v>112</v>
      </c>
      <c r="C556" s="18" t="s">
        <v>472</v>
      </c>
      <c r="D556" s="19">
        <v>2596088.5929</v>
      </c>
      <c r="E556" s="19">
        <v>799062.71149999998</v>
      </c>
      <c r="F556" s="20">
        <f t="shared" si="8"/>
        <v>3395151.3043999998</v>
      </c>
    </row>
    <row r="557" spans="1:6" ht="18">
      <c r="A557" s="17">
        <v>552</v>
      </c>
      <c r="B557" s="18" t="s">
        <v>112</v>
      </c>
      <c r="C557" s="18" t="s">
        <v>474</v>
      </c>
      <c r="D557" s="19">
        <v>2994297.4470000002</v>
      </c>
      <c r="E557" s="19">
        <v>921629.348</v>
      </c>
      <c r="F557" s="20">
        <f t="shared" si="8"/>
        <v>3915926.7949999999</v>
      </c>
    </row>
    <row r="558" spans="1:6" ht="18">
      <c r="A558" s="17">
        <v>553</v>
      </c>
      <c r="B558" s="18" t="s">
        <v>112</v>
      </c>
      <c r="C558" s="18" t="s">
        <v>476</v>
      </c>
      <c r="D558" s="19">
        <v>2816826.9410999999</v>
      </c>
      <c r="E558" s="19">
        <v>867004.83940000006</v>
      </c>
      <c r="F558" s="20">
        <f t="shared" si="8"/>
        <v>3683831.7804999999</v>
      </c>
    </row>
    <row r="559" spans="1:6" ht="18">
      <c r="A559" s="17">
        <v>554</v>
      </c>
      <c r="B559" s="18" t="s">
        <v>112</v>
      </c>
      <c r="C559" s="18" t="s">
        <v>478</v>
      </c>
      <c r="D559" s="19">
        <v>3329921.0336000002</v>
      </c>
      <c r="E559" s="19">
        <v>1024932.5611</v>
      </c>
      <c r="F559" s="20">
        <f t="shared" si="8"/>
        <v>4354853.5947000002</v>
      </c>
    </row>
    <row r="560" spans="1:6" ht="18">
      <c r="A560" s="17">
        <v>555</v>
      </c>
      <c r="B560" s="18" t="s">
        <v>112</v>
      </c>
      <c r="C560" s="18" t="s">
        <v>480</v>
      </c>
      <c r="D560" s="19">
        <v>2435254.8683000002</v>
      </c>
      <c r="E560" s="19">
        <v>749558.91859999998</v>
      </c>
      <c r="F560" s="20">
        <f t="shared" si="8"/>
        <v>3184813.7869000002</v>
      </c>
    </row>
    <row r="561" spans="1:6" ht="18">
      <c r="A561" s="17">
        <v>556</v>
      </c>
      <c r="B561" s="18" t="s">
        <v>112</v>
      </c>
      <c r="C561" s="18" t="s">
        <v>482</v>
      </c>
      <c r="D561" s="19">
        <v>1981910.9212</v>
      </c>
      <c r="E561" s="19">
        <v>610021.98430000001</v>
      </c>
      <c r="F561" s="20">
        <f t="shared" si="8"/>
        <v>2591932.9054999999</v>
      </c>
    </row>
    <row r="562" spans="1:6" ht="18">
      <c r="A562" s="17">
        <v>557</v>
      </c>
      <c r="B562" s="18" t="s">
        <v>112</v>
      </c>
      <c r="C562" s="18" t="s">
        <v>484</v>
      </c>
      <c r="D562" s="19">
        <v>2209217.6645</v>
      </c>
      <c r="E562" s="19">
        <v>679985.83030000003</v>
      </c>
      <c r="F562" s="20">
        <f t="shared" si="8"/>
        <v>2889203.4948</v>
      </c>
    </row>
    <row r="563" spans="1:6" ht="36">
      <c r="A563" s="17">
        <v>558</v>
      </c>
      <c r="B563" s="18" t="s">
        <v>113</v>
      </c>
      <c r="C563" s="18" t="s">
        <v>488</v>
      </c>
      <c r="D563" s="19">
        <v>2480321.2571999999</v>
      </c>
      <c r="E563" s="19">
        <v>763430.12120000005</v>
      </c>
      <c r="F563" s="20">
        <f t="shared" si="8"/>
        <v>3243751.3783999998</v>
      </c>
    </row>
    <row r="564" spans="1:6" ht="36">
      <c r="A564" s="17">
        <v>559</v>
      </c>
      <c r="B564" s="18" t="s">
        <v>113</v>
      </c>
      <c r="C564" s="18" t="s">
        <v>490</v>
      </c>
      <c r="D564" s="19">
        <v>2560552.1817000001</v>
      </c>
      <c r="E564" s="19">
        <v>788124.78700000001</v>
      </c>
      <c r="F564" s="20">
        <f t="shared" si="8"/>
        <v>3348676.9687000001</v>
      </c>
    </row>
    <row r="565" spans="1:6" ht="18">
      <c r="A565" s="17">
        <v>560</v>
      </c>
      <c r="B565" s="18" t="s">
        <v>113</v>
      </c>
      <c r="C565" s="18" t="s">
        <v>492</v>
      </c>
      <c r="D565" s="19">
        <v>3935653.4692000002</v>
      </c>
      <c r="E565" s="19">
        <v>1211373.8881999999</v>
      </c>
      <c r="F565" s="20">
        <f t="shared" si="8"/>
        <v>5147027.3574000001</v>
      </c>
    </row>
    <row r="566" spans="1:6" ht="18">
      <c r="A566" s="17">
        <v>561</v>
      </c>
      <c r="B566" s="18" t="s">
        <v>113</v>
      </c>
      <c r="C566" s="18" t="s">
        <v>494</v>
      </c>
      <c r="D566" s="19">
        <v>2587725.1949</v>
      </c>
      <c r="E566" s="19">
        <v>796488.50069999998</v>
      </c>
      <c r="F566" s="20">
        <f t="shared" si="8"/>
        <v>3384213.6956000002</v>
      </c>
    </row>
    <row r="567" spans="1:6" ht="18">
      <c r="A567" s="17">
        <v>562</v>
      </c>
      <c r="B567" s="18" t="s">
        <v>113</v>
      </c>
      <c r="C567" s="18" t="s">
        <v>496</v>
      </c>
      <c r="D567" s="19">
        <v>2319064.1085000001</v>
      </c>
      <c r="E567" s="19">
        <v>713796.00060000003</v>
      </c>
      <c r="F567" s="20">
        <f t="shared" si="8"/>
        <v>3032860.1091</v>
      </c>
    </row>
    <row r="568" spans="1:6" ht="18">
      <c r="A568" s="17">
        <v>563</v>
      </c>
      <c r="B568" s="18" t="s">
        <v>113</v>
      </c>
      <c r="C568" s="18" t="s">
        <v>498</v>
      </c>
      <c r="D568" s="19">
        <v>1764053.6057</v>
      </c>
      <c r="E568" s="19">
        <v>542966.62349999999</v>
      </c>
      <c r="F568" s="20">
        <f t="shared" si="8"/>
        <v>2307020.2291999999</v>
      </c>
    </row>
    <row r="569" spans="1:6" ht="18">
      <c r="A569" s="17">
        <v>564</v>
      </c>
      <c r="B569" s="18" t="s">
        <v>113</v>
      </c>
      <c r="C569" s="18" t="s">
        <v>500</v>
      </c>
      <c r="D569" s="19">
        <v>1718499.942</v>
      </c>
      <c r="E569" s="19">
        <v>528945.44019999995</v>
      </c>
      <c r="F569" s="20">
        <f t="shared" si="8"/>
        <v>2247445.3821999999</v>
      </c>
    </row>
    <row r="570" spans="1:6" ht="18">
      <c r="A570" s="17">
        <v>565</v>
      </c>
      <c r="B570" s="18" t="s">
        <v>113</v>
      </c>
      <c r="C570" s="18" t="s">
        <v>502</v>
      </c>
      <c r="D570" s="19">
        <v>3858818.7917999998</v>
      </c>
      <c r="E570" s="19">
        <v>1187724.5697999999</v>
      </c>
      <c r="F570" s="20">
        <f t="shared" si="8"/>
        <v>5046543.3615999995</v>
      </c>
    </row>
    <row r="571" spans="1:6" ht="18">
      <c r="A571" s="17">
        <v>566</v>
      </c>
      <c r="B571" s="18" t="s">
        <v>113</v>
      </c>
      <c r="C571" s="18" t="s">
        <v>504</v>
      </c>
      <c r="D571" s="19">
        <v>2296477.0172000001</v>
      </c>
      <c r="E571" s="19">
        <v>706843.8101</v>
      </c>
      <c r="F571" s="20">
        <f t="shared" si="8"/>
        <v>3003320.8273</v>
      </c>
    </row>
    <row r="572" spans="1:6" ht="18">
      <c r="A572" s="17">
        <v>567</v>
      </c>
      <c r="B572" s="18" t="s">
        <v>113</v>
      </c>
      <c r="C572" s="18" t="s">
        <v>506</v>
      </c>
      <c r="D572" s="19">
        <v>2869223.4810000001</v>
      </c>
      <c r="E572" s="19">
        <v>883132.22479999997</v>
      </c>
      <c r="F572" s="20">
        <f t="shared" si="8"/>
        <v>3752355.7058000001</v>
      </c>
    </row>
    <row r="573" spans="1:6" ht="18">
      <c r="A573" s="17">
        <v>568</v>
      </c>
      <c r="B573" s="18" t="s">
        <v>113</v>
      </c>
      <c r="C573" s="18" t="s">
        <v>508</v>
      </c>
      <c r="D573" s="19">
        <v>2213607.1712000002</v>
      </c>
      <c r="E573" s="19">
        <v>681336.89789999998</v>
      </c>
      <c r="F573" s="20">
        <f t="shared" si="8"/>
        <v>2894944.0691</v>
      </c>
    </row>
    <row r="574" spans="1:6" ht="18">
      <c r="A574" s="17">
        <v>569</v>
      </c>
      <c r="B574" s="18" t="s">
        <v>113</v>
      </c>
      <c r="C574" s="18" t="s">
        <v>510</v>
      </c>
      <c r="D574" s="19">
        <v>1999897.2493</v>
      </c>
      <c r="E574" s="19">
        <v>615558.08349999995</v>
      </c>
      <c r="F574" s="20">
        <f t="shared" si="8"/>
        <v>2615455.3328</v>
      </c>
    </row>
    <row r="575" spans="1:6" ht="36">
      <c r="A575" s="17">
        <v>570</v>
      </c>
      <c r="B575" s="18" t="s">
        <v>113</v>
      </c>
      <c r="C575" s="18" t="s">
        <v>512</v>
      </c>
      <c r="D575" s="19">
        <v>1803423.3030999999</v>
      </c>
      <c r="E575" s="19">
        <v>555084.41379999998</v>
      </c>
      <c r="F575" s="20">
        <f t="shared" si="8"/>
        <v>2358507.7168999999</v>
      </c>
    </row>
    <row r="576" spans="1:6" ht="18">
      <c r="A576" s="17">
        <v>571</v>
      </c>
      <c r="B576" s="18" t="s">
        <v>113</v>
      </c>
      <c r="C576" s="18" t="s">
        <v>514</v>
      </c>
      <c r="D576" s="19">
        <v>2073264.1113</v>
      </c>
      <c r="E576" s="19">
        <v>638140.02610000002</v>
      </c>
      <c r="F576" s="20">
        <f t="shared" si="8"/>
        <v>2711404.1373999999</v>
      </c>
    </row>
    <row r="577" spans="1:6" ht="18">
      <c r="A577" s="17">
        <v>572</v>
      </c>
      <c r="B577" s="18" t="s">
        <v>113</v>
      </c>
      <c r="C577" s="18" t="s">
        <v>516</v>
      </c>
      <c r="D577" s="19">
        <v>2171574.4358000001</v>
      </c>
      <c r="E577" s="19">
        <v>668399.43819999998</v>
      </c>
      <c r="F577" s="20">
        <f t="shared" si="8"/>
        <v>2839973.8739999998</v>
      </c>
    </row>
    <row r="578" spans="1:6" ht="18">
      <c r="A578" s="17">
        <v>573</v>
      </c>
      <c r="B578" s="18" t="s">
        <v>113</v>
      </c>
      <c r="C578" s="18" t="s">
        <v>518</v>
      </c>
      <c r="D578" s="19">
        <v>2633040.5353999999</v>
      </c>
      <c r="E578" s="19">
        <v>810436.32929999998</v>
      </c>
      <c r="F578" s="20">
        <f t="shared" si="8"/>
        <v>3443476.8646999998</v>
      </c>
    </row>
    <row r="579" spans="1:6" ht="18">
      <c r="A579" s="17">
        <v>574</v>
      </c>
      <c r="B579" s="18" t="s">
        <v>113</v>
      </c>
      <c r="C579" s="18" t="s">
        <v>520</v>
      </c>
      <c r="D579" s="19">
        <v>2210384.9454000001</v>
      </c>
      <c r="E579" s="19">
        <v>680345.11340000003</v>
      </c>
      <c r="F579" s="20">
        <f t="shared" si="8"/>
        <v>2890730.0588000002</v>
      </c>
    </row>
    <row r="580" spans="1:6" ht="18">
      <c r="A580" s="17">
        <v>575</v>
      </c>
      <c r="B580" s="18" t="s">
        <v>113</v>
      </c>
      <c r="C580" s="18" t="s">
        <v>522</v>
      </c>
      <c r="D580" s="19">
        <v>2054322.8665</v>
      </c>
      <c r="E580" s="19">
        <v>632310.00840000005</v>
      </c>
      <c r="F580" s="20">
        <f t="shared" si="8"/>
        <v>2686632.8749000002</v>
      </c>
    </row>
    <row r="581" spans="1:6" ht="36">
      <c r="A581" s="17">
        <v>576</v>
      </c>
      <c r="B581" s="18" t="s">
        <v>113</v>
      </c>
      <c r="C581" s="18" t="s">
        <v>525</v>
      </c>
      <c r="D581" s="19">
        <v>1951282.5485</v>
      </c>
      <c r="E581" s="19">
        <v>600594.72869999998</v>
      </c>
      <c r="F581" s="20">
        <f t="shared" si="8"/>
        <v>2551877.2771999999</v>
      </c>
    </row>
    <row r="582" spans="1:6" ht="18">
      <c r="A582" s="17">
        <v>577</v>
      </c>
      <c r="B582" s="18" t="s">
        <v>113</v>
      </c>
      <c r="C582" s="18" t="s">
        <v>527</v>
      </c>
      <c r="D582" s="19">
        <v>2646583.9975999999</v>
      </c>
      <c r="E582" s="19">
        <v>814604.93729999999</v>
      </c>
      <c r="F582" s="20">
        <f t="shared" si="8"/>
        <v>3461188.9348999998</v>
      </c>
    </row>
    <row r="583" spans="1:6" ht="36">
      <c r="A583" s="17">
        <v>578</v>
      </c>
      <c r="B583" s="18" t="s">
        <v>114</v>
      </c>
      <c r="C583" s="18" t="s">
        <v>530</v>
      </c>
      <c r="D583" s="19">
        <v>2551094.2055000002</v>
      </c>
      <c r="E583" s="19">
        <v>785213.67059999995</v>
      </c>
      <c r="F583" s="20">
        <f t="shared" ref="F583:F646" si="9">SUM(D583:E583)</f>
        <v>3336307.8761</v>
      </c>
    </row>
    <row r="584" spans="1:6" ht="36">
      <c r="A584" s="17">
        <v>579</v>
      </c>
      <c r="B584" s="18" t="s">
        <v>114</v>
      </c>
      <c r="C584" s="18" t="s">
        <v>532</v>
      </c>
      <c r="D584" s="19">
        <v>2698648.5336000002</v>
      </c>
      <c r="E584" s="19">
        <v>830630.13359999994</v>
      </c>
      <c r="F584" s="20">
        <f t="shared" si="9"/>
        <v>3529278.6672</v>
      </c>
    </row>
    <row r="585" spans="1:6" ht="36">
      <c r="A585" s="17">
        <v>580</v>
      </c>
      <c r="B585" s="18" t="s">
        <v>114</v>
      </c>
      <c r="C585" s="18" t="s">
        <v>534</v>
      </c>
      <c r="D585" s="19">
        <v>2747446.3363999999</v>
      </c>
      <c r="E585" s="19">
        <v>845649.84620000003</v>
      </c>
      <c r="F585" s="20">
        <f t="shared" si="9"/>
        <v>3593096.1825999999</v>
      </c>
    </row>
    <row r="586" spans="1:6" ht="36">
      <c r="A586" s="17">
        <v>581</v>
      </c>
      <c r="B586" s="18" t="s">
        <v>114</v>
      </c>
      <c r="C586" s="18" t="s">
        <v>536</v>
      </c>
      <c r="D586" s="19">
        <v>2037828.0874000001</v>
      </c>
      <c r="E586" s="19">
        <v>627233.00029999996</v>
      </c>
      <c r="F586" s="20">
        <f t="shared" si="9"/>
        <v>2665061.0877</v>
      </c>
    </row>
    <row r="587" spans="1:6" ht="18">
      <c r="A587" s="17">
        <v>582</v>
      </c>
      <c r="B587" s="18" t="s">
        <v>114</v>
      </c>
      <c r="C587" s="18" t="s">
        <v>538</v>
      </c>
      <c r="D587" s="19">
        <v>2135397.2132999999</v>
      </c>
      <c r="E587" s="19">
        <v>657264.27520000003</v>
      </c>
      <c r="F587" s="20">
        <f t="shared" si="9"/>
        <v>2792661.4885</v>
      </c>
    </row>
    <row r="588" spans="1:6" ht="18">
      <c r="A588" s="17">
        <v>583</v>
      </c>
      <c r="B588" s="18" t="s">
        <v>114</v>
      </c>
      <c r="C588" s="18" t="s">
        <v>540</v>
      </c>
      <c r="D588" s="19">
        <v>3281603.3511999999</v>
      </c>
      <c r="E588" s="19">
        <v>1010060.6271</v>
      </c>
      <c r="F588" s="20">
        <f t="shared" si="9"/>
        <v>4291663.9782999996</v>
      </c>
    </row>
    <row r="589" spans="1:6" ht="18">
      <c r="A589" s="17">
        <v>584</v>
      </c>
      <c r="B589" s="18" t="s">
        <v>114</v>
      </c>
      <c r="C589" s="18" t="s">
        <v>542</v>
      </c>
      <c r="D589" s="19">
        <v>2311172.7620000001</v>
      </c>
      <c r="E589" s="19">
        <v>711367.08479999995</v>
      </c>
      <c r="F589" s="20">
        <f t="shared" si="9"/>
        <v>3022539.8467999999</v>
      </c>
    </row>
    <row r="590" spans="1:6" ht="18">
      <c r="A590" s="17">
        <v>585</v>
      </c>
      <c r="B590" s="18" t="s">
        <v>114</v>
      </c>
      <c r="C590" s="18" t="s">
        <v>544</v>
      </c>
      <c r="D590" s="19">
        <v>2328517.1427000002</v>
      </c>
      <c r="E590" s="19">
        <v>716705.59589999996</v>
      </c>
      <c r="F590" s="20">
        <f t="shared" si="9"/>
        <v>3045222.7386000003</v>
      </c>
    </row>
    <row r="591" spans="1:6" ht="18">
      <c r="A591" s="17">
        <v>586</v>
      </c>
      <c r="B591" s="18" t="s">
        <v>114</v>
      </c>
      <c r="C591" s="18" t="s">
        <v>546</v>
      </c>
      <c r="D591" s="19">
        <v>2799446.1869000001</v>
      </c>
      <c r="E591" s="19">
        <v>861655.13269999996</v>
      </c>
      <c r="F591" s="20">
        <f t="shared" si="9"/>
        <v>3661101.3196</v>
      </c>
    </row>
    <row r="592" spans="1:6" ht="18">
      <c r="A592" s="17">
        <v>587</v>
      </c>
      <c r="B592" s="18" t="s">
        <v>114</v>
      </c>
      <c r="C592" s="18" t="s">
        <v>548</v>
      </c>
      <c r="D592" s="19">
        <v>3037742.6497999998</v>
      </c>
      <c r="E592" s="19">
        <v>935001.55790000001</v>
      </c>
      <c r="F592" s="20">
        <f t="shared" si="9"/>
        <v>3972744.2076999997</v>
      </c>
    </row>
    <row r="593" spans="1:6" ht="18">
      <c r="A593" s="17">
        <v>588</v>
      </c>
      <c r="B593" s="18" t="s">
        <v>114</v>
      </c>
      <c r="C593" s="18" t="s">
        <v>550</v>
      </c>
      <c r="D593" s="19">
        <v>2324326.5920000002</v>
      </c>
      <c r="E593" s="19">
        <v>715415.7659</v>
      </c>
      <c r="F593" s="20">
        <f t="shared" si="9"/>
        <v>3039742.3579000002</v>
      </c>
    </row>
    <row r="594" spans="1:6" ht="36">
      <c r="A594" s="17">
        <v>589</v>
      </c>
      <c r="B594" s="18" t="s">
        <v>114</v>
      </c>
      <c r="C594" s="18" t="s">
        <v>552</v>
      </c>
      <c r="D594" s="19">
        <v>2405830.3785000001</v>
      </c>
      <c r="E594" s="19">
        <v>740502.2121</v>
      </c>
      <c r="F594" s="20">
        <f t="shared" si="9"/>
        <v>3146332.5906000002</v>
      </c>
    </row>
    <row r="595" spans="1:6" ht="18">
      <c r="A595" s="17">
        <v>590</v>
      </c>
      <c r="B595" s="18" t="s">
        <v>114</v>
      </c>
      <c r="C595" s="18" t="s">
        <v>554</v>
      </c>
      <c r="D595" s="19">
        <v>2235777.6055999999</v>
      </c>
      <c r="E595" s="19">
        <v>688160.84349999996</v>
      </c>
      <c r="F595" s="20">
        <f t="shared" si="9"/>
        <v>2923938.4490999999</v>
      </c>
    </row>
    <row r="596" spans="1:6" ht="18">
      <c r="A596" s="17">
        <v>591</v>
      </c>
      <c r="B596" s="18" t="s">
        <v>114</v>
      </c>
      <c r="C596" s="18" t="s">
        <v>556</v>
      </c>
      <c r="D596" s="19">
        <v>2796144.9896</v>
      </c>
      <c r="E596" s="19">
        <v>860639.04110000003</v>
      </c>
      <c r="F596" s="20">
        <f t="shared" si="9"/>
        <v>3656784.0307</v>
      </c>
    </row>
    <row r="597" spans="1:6" ht="18">
      <c r="A597" s="17">
        <v>592</v>
      </c>
      <c r="B597" s="18" t="s">
        <v>114</v>
      </c>
      <c r="C597" s="18" t="s">
        <v>558</v>
      </c>
      <c r="D597" s="19">
        <v>1855713.314</v>
      </c>
      <c r="E597" s="19">
        <v>571179.01009999996</v>
      </c>
      <c r="F597" s="20">
        <f t="shared" si="9"/>
        <v>2426892.3240999999</v>
      </c>
    </row>
    <row r="598" spans="1:6" ht="18">
      <c r="A598" s="17">
        <v>593</v>
      </c>
      <c r="B598" s="18" t="s">
        <v>114</v>
      </c>
      <c r="C598" s="18" t="s">
        <v>560</v>
      </c>
      <c r="D598" s="19">
        <v>3066989.0048000002</v>
      </c>
      <c r="E598" s="19">
        <v>944003.43539999996</v>
      </c>
      <c r="F598" s="20">
        <f t="shared" si="9"/>
        <v>4010992.4402000001</v>
      </c>
    </row>
    <row r="599" spans="1:6" ht="18">
      <c r="A599" s="17">
        <v>594</v>
      </c>
      <c r="B599" s="18" t="s">
        <v>114</v>
      </c>
      <c r="C599" s="18" t="s">
        <v>562</v>
      </c>
      <c r="D599" s="19">
        <v>2471161.0869</v>
      </c>
      <c r="E599" s="19">
        <v>760610.66799999995</v>
      </c>
      <c r="F599" s="20">
        <f t="shared" si="9"/>
        <v>3231771.7549000001</v>
      </c>
    </row>
    <row r="600" spans="1:6" ht="18">
      <c r="A600" s="17">
        <v>595</v>
      </c>
      <c r="B600" s="18" t="s">
        <v>114</v>
      </c>
      <c r="C600" s="18" t="s">
        <v>564</v>
      </c>
      <c r="D600" s="19">
        <v>2899326.6735999999</v>
      </c>
      <c r="E600" s="19">
        <v>892397.83259999997</v>
      </c>
      <c r="F600" s="20">
        <f t="shared" si="9"/>
        <v>3791724.5061999997</v>
      </c>
    </row>
    <row r="601" spans="1:6" ht="36">
      <c r="A601" s="17">
        <v>596</v>
      </c>
      <c r="B601" s="18" t="s">
        <v>115</v>
      </c>
      <c r="C601" s="18" t="s">
        <v>567</v>
      </c>
      <c r="D601" s="19">
        <v>1811943.5507</v>
      </c>
      <c r="E601" s="19">
        <v>557706.90209999995</v>
      </c>
      <c r="F601" s="20">
        <f t="shared" si="9"/>
        <v>2369650.4528000001</v>
      </c>
    </row>
    <row r="602" spans="1:6" ht="36">
      <c r="A602" s="17">
        <v>597</v>
      </c>
      <c r="B602" s="18" t="s">
        <v>115</v>
      </c>
      <c r="C602" s="18" t="s">
        <v>569</v>
      </c>
      <c r="D602" s="19">
        <v>1817026.3030999999</v>
      </c>
      <c r="E602" s="19">
        <v>559271.34719999996</v>
      </c>
      <c r="F602" s="20">
        <f t="shared" si="9"/>
        <v>2376297.6502999999</v>
      </c>
    </row>
    <row r="603" spans="1:6" ht="18">
      <c r="A603" s="17">
        <v>598</v>
      </c>
      <c r="B603" s="18" t="s">
        <v>115</v>
      </c>
      <c r="C603" s="18" t="s">
        <v>571</v>
      </c>
      <c r="D603" s="19">
        <v>2263709.5605000001</v>
      </c>
      <c r="E603" s="19">
        <v>696758.15549999999</v>
      </c>
      <c r="F603" s="20">
        <f t="shared" si="9"/>
        <v>2960467.716</v>
      </c>
    </row>
    <row r="604" spans="1:6" ht="18">
      <c r="A604" s="17">
        <v>599</v>
      </c>
      <c r="B604" s="18" t="s">
        <v>115</v>
      </c>
      <c r="C604" s="18" t="s">
        <v>573</v>
      </c>
      <c r="D604" s="19">
        <v>2001069.2161999999</v>
      </c>
      <c r="E604" s="19">
        <v>615918.80889999995</v>
      </c>
      <c r="F604" s="20">
        <f t="shared" si="9"/>
        <v>2616988.0250999997</v>
      </c>
    </row>
    <row r="605" spans="1:6" ht="18">
      <c r="A605" s="17">
        <v>600</v>
      </c>
      <c r="B605" s="18" t="s">
        <v>115</v>
      </c>
      <c r="C605" s="18" t="s">
        <v>576</v>
      </c>
      <c r="D605" s="19">
        <v>1893639.3426999999</v>
      </c>
      <c r="E605" s="19">
        <v>582852.44660000002</v>
      </c>
      <c r="F605" s="20">
        <f t="shared" si="9"/>
        <v>2476491.7892999998</v>
      </c>
    </row>
    <row r="606" spans="1:6" ht="18">
      <c r="A606" s="17">
        <v>601</v>
      </c>
      <c r="B606" s="18" t="s">
        <v>115</v>
      </c>
      <c r="C606" s="18" t="s">
        <v>578</v>
      </c>
      <c r="D606" s="19">
        <v>2156762.2012999998</v>
      </c>
      <c r="E606" s="19">
        <v>663840.30859999999</v>
      </c>
      <c r="F606" s="20">
        <f t="shared" si="9"/>
        <v>2820602.5098999999</v>
      </c>
    </row>
    <row r="607" spans="1:6" ht="18">
      <c r="A607" s="17">
        <v>602</v>
      </c>
      <c r="B607" s="18" t="s">
        <v>115</v>
      </c>
      <c r="C607" s="18" t="s">
        <v>580</v>
      </c>
      <c r="D607" s="19">
        <v>1807687.1688000001</v>
      </c>
      <c r="E607" s="19">
        <v>556396.80969999998</v>
      </c>
      <c r="F607" s="20">
        <f t="shared" si="9"/>
        <v>2364083.9785000002</v>
      </c>
    </row>
    <row r="608" spans="1:6" ht="18">
      <c r="A608" s="17">
        <v>603</v>
      </c>
      <c r="B608" s="18" t="s">
        <v>115</v>
      </c>
      <c r="C608" s="18" t="s">
        <v>581</v>
      </c>
      <c r="D608" s="19">
        <v>1877375.9280000001</v>
      </c>
      <c r="E608" s="19">
        <v>577846.65119999996</v>
      </c>
      <c r="F608" s="20">
        <f t="shared" si="9"/>
        <v>2455222.5792</v>
      </c>
    </row>
    <row r="609" spans="1:6" ht="18">
      <c r="A609" s="17">
        <v>604</v>
      </c>
      <c r="B609" s="18" t="s">
        <v>115</v>
      </c>
      <c r="C609" s="18" t="s">
        <v>583</v>
      </c>
      <c r="D609" s="19">
        <v>1846492.378</v>
      </c>
      <c r="E609" s="19">
        <v>568340.85340000002</v>
      </c>
      <c r="F609" s="20">
        <f t="shared" si="9"/>
        <v>2414833.2313999999</v>
      </c>
    </row>
    <row r="610" spans="1:6" ht="18">
      <c r="A610" s="17">
        <v>605</v>
      </c>
      <c r="B610" s="18" t="s">
        <v>115</v>
      </c>
      <c r="C610" s="18" t="s">
        <v>585</v>
      </c>
      <c r="D610" s="19">
        <v>2096133.7294000001</v>
      </c>
      <c r="E610" s="19">
        <v>645179.17689999996</v>
      </c>
      <c r="F610" s="20">
        <f t="shared" si="9"/>
        <v>2741312.9062999999</v>
      </c>
    </row>
    <row r="611" spans="1:6" ht="18">
      <c r="A611" s="17">
        <v>606</v>
      </c>
      <c r="B611" s="18" t="s">
        <v>115</v>
      </c>
      <c r="C611" s="18" t="s">
        <v>587</v>
      </c>
      <c r="D611" s="19">
        <v>2219450.5691999998</v>
      </c>
      <c r="E611" s="19">
        <v>683135.46569999994</v>
      </c>
      <c r="F611" s="20">
        <f t="shared" si="9"/>
        <v>2902586.0348999999</v>
      </c>
    </row>
    <row r="612" spans="1:6" ht="18">
      <c r="A612" s="17">
        <v>607</v>
      </c>
      <c r="B612" s="18" t="s">
        <v>115</v>
      </c>
      <c r="C612" s="18" t="s">
        <v>589</v>
      </c>
      <c r="D612" s="19">
        <v>2565173.3920999998</v>
      </c>
      <c r="E612" s="19">
        <v>789547.17180000001</v>
      </c>
      <c r="F612" s="20">
        <f t="shared" si="9"/>
        <v>3354720.5639</v>
      </c>
    </row>
    <row r="613" spans="1:6" ht="18">
      <c r="A613" s="17">
        <v>608</v>
      </c>
      <c r="B613" s="18" t="s">
        <v>115</v>
      </c>
      <c r="C613" s="18" t="s">
        <v>591</v>
      </c>
      <c r="D613" s="19">
        <v>2391111.6055000001</v>
      </c>
      <c r="E613" s="19">
        <v>735971.84950000001</v>
      </c>
      <c r="F613" s="20">
        <f t="shared" si="9"/>
        <v>3127083.4550000001</v>
      </c>
    </row>
    <row r="614" spans="1:6" ht="18">
      <c r="A614" s="17">
        <v>609</v>
      </c>
      <c r="B614" s="18" t="s">
        <v>115</v>
      </c>
      <c r="C614" s="18" t="s">
        <v>593</v>
      </c>
      <c r="D614" s="19">
        <v>2084308.7594000001</v>
      </c>
      <c r="E614" s="19">
        <v>641539.51199999999</v>
      </c>
      <c r="F614" s="20">
        <f t="shared" si="9"/>
        <v>2725848.2714</v>
      </c>
    </row>
    <row r="615" spans="1:6" ht="18">
      <c r="A615" s="17">
        <v>610</v>
      </c>
      <c r="B615" s="18" t="s">
        <v>115</v>
      </c>
      <c r="C615" s="18" t="s">
        <v>595</v>
      </c>
      <c r="D615" s="19">
        <v>1637894.1265</v>
      </c>
      <c r="E615" s="19">
        <v>504135.3849</v>
      </c>
      <c r="F615" s="20">
        <f t="shared" si="9"/>
        <v>2142029.5114000002</v>
      </c>
    </row>
    <row r="616" spans="1:6" ht="18">
      <c r="A616" s="17">
        <v>611</v>
      </c>
      <c r="B616" s="18" t="s">
        <v>115</v>
      </c>
      <c r="C616" s="18" t="s">
        <v>341</v>
      </c>
      <c r="D616" s="19">
        <v>2110581.5956999999</v>
      </c>
      <c r="E616" s="19">
        <v>649626.15579999995</v>
      </c>
      <c r="F616" s="20">
        <f t="shared" si="9"/>
        <v>2760207.7514999998</v>
      </c>
    </row>
    <row r="617" spans="1:6" ht="18">
      <c r="A617" s="17">
        <v>612</v>
      </c>
      <c r="B617" s="18" t="s">
        <v>115</v>
      </c>
      <c r="C617" s="18" t="s">
        <v>598</v>
      </c>
      <c r="D617" s="19">
        <v>1860766.2461000001</v>
      </c>
      <c r="E617" s="19">
        <v>572734.27659999998</v>
      </c>
      <c r="F617" s="20">
        <f t="shared" si="9"/>
        <v>2433500.5227000001</v>
      </c>
    </row>
    <row r="618" spans="1:6" ht="18">
      <c r="A618" s="17">
        <v>613</v>
      </c>
      <c r="B618" s="18" t="s">
        <v>115</v>
      </c>
      <c r="C618" s="18" t="s">
        <v>600</v>
      </c>
      <c r="D618" s="19">
        <v>1939868.9563</v>
      </c>
      <c r="E618" s="19">
        <v>597081.6838</v>
      </c>
      <c r="F618" s="20">
        <f t="shared" si="9"/>
        <v>2536950.6401</v>
      </c>
    </row>
    <row r="619" spans="1:6" ht="18">
      <c r="A619" s="17">
        <v>614</v>
      </c>
      <c r="B619" s="18" t="s">
        <v>115</v>
      </c>
      <c r="C619" s="18" t="s">
        <v>603</v>
      </c>
      <c r="D619" s="19">
        <v>2055668.2512000001</v>
      </c>
      <c r="E619" s="19">
        <v>632724.11089999997</v>
      </c>
      <c r="F619" s="20">
        <f t="shared" si="9"/>
        <v>2688392.3621</v>
      </c>
    </row>
    <row r="620" spans="1:6" ht="18">
      <c r="A620" s="17">
        <v>615</v>
      </c>
      <c r="B620" s="18" t="s">
        <v>115</v>
      </c>
      <c r="C620" s="18" t="s">
        <v>349</v>
      </c>
      <c r="D620" s="19">
        <v>2034387.5131999999</v>
      </c>
      <c r="E620" s="19">
        <v>626174.00930000003</v>
      </c>
      <c r="F620" s="20">
        <f t="shared" si="9"/>
        <v>2660561.5225</v>
      </c>
    </row>
    <row r="621" spans="1:6" ht="18">
      <c r="A621" s="17">
        <v>616</v>
      </c>
      <c r="B621" s="18" t="s">
        <v>115</v>
      </c>
      <c r="C621" s="18" t="s">
        <v>606</v>
      </c>
      <c r="D621" s="19">
        <v>2201130.6172000002</v>
      </c>
      <c r="E621" s="19">
        <v>677496.67879999999</v>
      </c>
      <c r="F621" s="20">
        <f t="shared" si="9"/>
        <v>2878627.2960000001</v>
      </c>
    </row>
    <row r="622" spans="1:6" ht="18">
      <c r="A622" s="17">
        <v>617</v>
      </c>
      <c r="B622" s="18" t="s">
        <v>115</v>
      </c>
      <c r="C622" s="18" t="s">
        <v>608</v>
      </c>
      <c r="D622" s="19">
        <v>1997891.1033999999</v>
      </c>
      <c r="E622" s="19">
        <v>614940.60210000002</v>
      </c>
      <c r="F622" s="20">
        <f t="shared" si="9"/>
        <v>2612831.7055000002</v>
      </c>
    </row>
    <row r="623" spans="1:6" ht="18">
      <c r="A623" s="17">
        <v>618</v>
      </c>
      <c r="B623" s="18" t="s">
        <v>115</v>
      </c>
      <c r="C623" s="18" t="s">
        <v>610</v>
      </c>
      <c r="D623" s="19">
        <v>2456687.4770999998</v>
      </c>
      <c r="E623" s="19">
        <v>756155.76540000003</v>
      </c>
      <c r="F623" s="20">
        <f t="shared" si="9"/>
        <v>3212843.2424999997</v>
      </c>
    </row>
    <row r="624" spans="1:6" ht="18">
      <c r="A624" s="17">
        <v>619</v>
      </c>
      <c r="B624" s="18" t="s">
        <v>115</v>
      </c>
      <c r="C624" s="18" t="s">
        <v>612</v>
      </c>
      <c r="D624" s="19">
        <v>2037241.2692</v>
      </c>
      <c r="E624" s="19">
        <v>627052.38069999998</v>
      </c>
      <c r="F624" s="20">
        <f t="shared" si="9"/>
        <v>2664293.6499000001</v>
      </c>
    </row>
    <row r="625" spans="1:6" ht="18">
      <c r="A625" s="17">
        <v>620</v>
      </c>
      <c r="B625" s="18" t="s">
        <v>115</v>
      </c>
      <c r="C625" s="18" t="s">
        <v>614</v>
      </c>
      <c r="D625" s="19">
        <v>2684040.0214999998</v>
      </c>
      <c r="E625" s="19">
        <v>826133.70869999996</v>
      </c>
      <c r="F625" s="20">
        <f t="shared" si="9"/>
        <v>3510173.7301999996</v>
      </c>
    </row>
    <row r="626" spans="1:6" ht="18">
      <c r="A626" s="17">
        <v>621</v>
      </c>
      <c r="B626" s="18" t="s">
        <v>115</v>
      </c>
      <c r="C626" s="18" t="s">
        <v>616</v>
      </c>
      <c r="D626" s="19">
        <v>1837162.8121</v>
      </c>
      <c r="E626" s="19">
        <v>565469.26100000006</v>
      </c>
      <c r="F626" s="20">
        <f t="shared" si="9"/>
        <v>2402632.0731000002</v>
      </c>
    </row>
    <row r="627" spans="1:6" ht="18">
      <c r="A627" s="17">
        <v>622</v>
      </c>
      <c r="B627" s="18" t="s">
        <v>115</v>
      </c>
      <c r="C627" s="18" t="s">
        <v>618</v>
      </c>
      <c r="D627" s="19">
        <v>2222136.0188000002</v>
      </c>
      <c r="E627" s="19">
        <v>683962.03330000001</v>
      </c>
      <c r="F627" s="20">
        <f t="shared" si="9"/>
        <v>2906098.0521</v>
      </c>
    </row>
    <row r="628" spans="1:6" ht="18">
      <c r="A628" s="17">
        <v>623</v>
      </c>
      <c r="B628" s="18" t="s">
        <v>115</v>
      </c>
      <c r="C628" s="18" t="s">
        <v>620</v>
      </c>
      <c r="D628" s="19">
        <v>2229260.9755000002</v>
      </c>
      <c r="E628" s="19">
        <v>686155.05830000003</v>
      </c>
      <c r="F628" s="20">
        <f t="shared" si="9"/>
        <v>2915416.0338000003</v>
      </c>
    </row>
    <row r="629" spans="1:6" ht="18">
      <c r="A629" s="17">
        <v>624</v>
      </c>
      <c r="B629" s="18" t="s">
        <v>115</v>
      </c>
      <c r="C629" s="18" t="s">
        <v>622</v>
      </c>
      <c r="D629" s="19">
        <v>1964481.8245999999</v>
      </c>
      <c r="E629" s="19">
        <v>604657.39800000004</v>
      </c>
      <c r="F629" s="20">
        <f t="shared" si="9"/>
        <v>2569139.2226</v>
      </c>
    </row>
    <row r="630" spans="1:6" ht="18">
      <c r="A630" s="17">
        <v>625</v>
      </c>
      <c r="B630" s="18" t="s">
        <v>115</v>
      </c>
      <c r="C630" s="18" t="s">
        <v>624</v>
      </c>
      <c r="D630" s="19">
        <v>2185633.1153000002</v>
      </c>
      <c r="E630" s="19">
        <v>672726.6274</v>
      </c>
      <c r="F630" s="20">
        <f t="shared" si="9"/>
        <v>2858359.7427000003</v>
      </c>
    </row>
    <row r="631" spans="1:6" ht="18">
      <c r="A631" s="17">
        <v>626</v>
      </c>
      <c r="B631" s="18" t="s">
        <v>116</v>
      </c>
      <c r="C631" s="18" t="s">
        <v>627</v>
      </c>
      <c r="D631" s="19">
        <v>2151078.4833999998</v>
      </c>
      <c r="E631" s="19">
        <v>662090.88950000005</v>
      </c>
      <c r="F631" s="20">
        <f t="shared" si="9"/>
        <v>2813169.3728999998</v>
      </c>
    </row>
    <row r="632" spans="1:6" ht="18">
      <c r="A632" s="17">
        <v>627</v>
      </c>
      <c r="B632" s="18" t="s">
        <v>116</v>
      </c>
      <c r="C632" s="18" t="s">
        <v>629</v>
      </c>
      <c r="D632" s="19">
        <v>2498043.8280000002</v>
      </c>
      <c r="E632" s="19">
        <v>768885.03740000003</v>
      </c>
      <c r="F632" s="20">
        <f t="shared" si="9"/>
        <v>3266928.8654000005</v>
      </c>
    </row>
    <row r="633" spans="1:6" ht="18">
      <c r="A633" s="17">
        <v>628</v>
      </c>
      <c r="B633" s="18" t="s">
        <v>116</v>
      </c>
      <c r="C633" s="18" t="s">
        <v>631</v>
      </c>
      <c r="D633" s="19">
        <v>2488324.6121999999</v>
      </c>
      <c r="E633" s="19">
        <v>765893.51269999996</v>
      </c>
      <c r="F633" s="20">
        <f t="shared" si="9"/>
        <v>3254218.1248999997</v>
      </c>
    </row>
    <row r="634" spans="1:6" ht="18">
      <c r="A634" s="17">
        <v>629</v>
      </c>
      <c r="B634" s="18" t="s">
        <v>116</v>
      </c>
      <c r="C634" s="18" t="s">
        <v>633</v>
      </c>
      <c r="D634" s="19">
        <v>2665947.0569000002</v>
      </c>
      <c r="E634" s="19">
        <v>820564.78729999997</v>
      </c>
      <c r="F634" s="20">
        <f t="shared" si="9"/>
        <v>3486511.8442000002</v>
      </c>
    </row>
    <row r="635" spans="1:6" ht="18">
      <c r="A635" s="17">
        <v>630</v>
      </c>
      <c r="B635" s="18" t="s">
        <v>116</v>
      </c>
      <c r="C635" s="18" t="s">
        <v>635</v>
      </c>
      <c r="D635" s="19">
        <v>2704870.7253</v>
      </c>
      <c r="E635" s="19">
        <v>832545.29220000003</v>
      </c>
      <c r="F635" s="20">
        <f t="shared" si="9"/>
        <v>3537416.0175000001</v>
      </c>
    </row>
    <row r="636" spans="1:6" ht="18">
      <c r="A636" s="17">
        <v>631</v>
      </c>
      <c r="B636" s="18" t="s">
        <v>116</v>
      </c>
      <c r="C636" s="18" t="s">
        <v>636</v>
      </c>
      <c r="D636" s="19">
        <v>2780056.5252999999</v>
      </c>
      <c r="E636" s="19">
        <v>855687.09459999995</v>
      </c>
      <c r="F636" s="20">
        <f t="shared" si="9"/>
        <v>3635743.6198999998</v>
      </c>
    </row>
    <row r="637" spans="1:6" ht="36">
      <c r="A637" s="17">
        <v>632</v>
      </c>
      <c r="B637" s="18" t="s">
        <v>116</v>
      </c>
      <c r="C637" s="18" t="s">
        <v>639</v>
      </c>
      <c r="D637" s="19">
        <v>3013971.4312999998</v>
      </c>
      <c r="E637" s="19">
        <v>927684.89910000004</v>
      </c>
      <c r="F637" s="20">
        <f t="shared" si="9"/>
        <v>3941656.3303999999</v>
      </c>
    </row>
    <row r="638" spans="1:6" ht="36">
      <c r="A638" s="17">
        <v>633</v>
      </c>
      <c r="B638" s="18" t="s">
        <v>116</v>
      </c>
      <c r="C638" s="18" t="s">
        <v>641</v>
      </c>
      <c r="D638" s="19">
        <v>2218172.3645000001</v>
      </c>
      <c r="E638" s="19">
        <v>682742.04090000002</v>
      </c>
      <c r="F638" s="20">
        <f t="shared" si="9"/>
        <v>2900914.4054</v>
      </c>
    </row>
    <row r="639" spans="1:6" ht="36">
      <c r="A639" s="17">
        <v>634</v>
      </c>
      <c r="B639" s="18" t="s">
        <v>116</v>
      </c>
      <c r="C639" s="18" t="s">
        <v>643</v>
      </c>
      <c r="D639" s="19">
        <v>2632502.4726</v>
      </c>
      <c r="E639" s="19">
        <v>810270.71629999997</v>
      </c>
      <c r="F639" s="20">
        <f t="shared" si="9"/>
        <v>3442773.1889</v>
      </c>
    </row>
    <row r="640" spans="1:6" ht="36">
      <c r="A640" s="17">
        <v>635</v>
      </c>
      <c r="B640" s="18" t="s">
        <v>116</v>
      </c>
      <c r="C640" s="18" t="s">
        <v>645</v>
      </c>
      <c r="D640" s="19">
        <v>2756109.1197000002</v>
      </c>
      <c r="E640" s="19">
        <v>848316.20629999996</v>
      </c>
      <c r="F640" s="20">
        <f t="shared" si="9"/>
        <v>3604425.3260000004</v>
      </c>
    </row>
    <row r="641" spans="1:6" ht="36">
      <c r="A641" s="17">
        <v>636</v>
      </c>
      <c r="B641" s="18" t="s">
        <v>116</v>
      </c>
      <c r="C641" s="18" t="s">
        <v>647</v>
      </c>
      <c r="D641" s="19">
        <v>1993316.7509999999</v>
      </c>
      <c r="E641" s="19">
        <v>613532.64</v>
      </c>
      <c r="F641" s="20">
        <f t="shared" si="9"/>
        <v>2606849.3909999998</v>
      </c>
    </row>
    <row r="642" spans="1:6" ht="18">
      <c r="A642" s="17">
        <v>637</v>
      </c>
      <c r="B642" s="18" t="s">
        <v>116</v>
      </c>
      <c r="C642" s="18" t="s">
        <v>649</v>
      </c>
      <c r="D642" s="19">
        <v>2078790.9582</v>
      </c>
      <c r="E642" s="19">
        <v>639841.16119999997</v>
      </c>
      <c r="F642" s="20">
        <f t="shared" si="9"/>
        <v>2718632.1194000002</v>
      </c>
    </row>
    <row r="643" spans="1:6" ht="18">
      <c r="A643" s="17">
        <v>638</v>
      </c>
      <c r="B643" s="18" t="s">
        <v>116</v>
      </c>
      <c r="C643" s="18" t="s">
        <v>651</v>
      </c>
      <c r="D643" s="19">
        <v>2037845.3949</v>
      </c>
      <c r="E643" s="19">
        <v>627238.32750000001</v>
      </c>
      <c r="F643" s="20">
        <f t="shared" si="9"/>
        <v>2665083.7223999999</v>
      </c>
    </row>
    <row r="644" spans="1:6" ht="18">
      <c r="A644" s="17">
        <v>639</v>
      </c>
      <c r="B644" s="18" t="s">
        <v>116</v>
      </c>
      <c r="C644" s="18" t="s">
        <v>653</v>
      </c>
      <c r="D644" s="19">
        <v>3026738.3213999998</v>
      </c>
      <c r="E644" s="19">
        <v>931614.48219999997</v>
      </c>
      <c r="F644" s="20">
        <f t="shared" si="9"/>
        <v>3958352.8035999998</v>
      </c>
    </row>
    <row r="645" spans="1:6" ht="18">
      <c r="A645" s="17">
        <v>640</v>
      </c>
      <c r="B645" s="18" t="s">
        <v>116</v>
      </c>
      <c r="C645" s="18" t="s">
        <v>655</v>
      </c>
      <c r="D645" s="19">
        <v>2063952.7688</v>
      </c>
      <c r="E645" s="19">
        <v>635274.04280000005</v>
      </c>
      <c r="F645" s="20">
        <f t="shared" si="9"/>
        <v>2699226.8116000001</v>
      </c>
    </row>
    <row r="646" spans="1:6" ht="18">
      <c r="A646" s="17">
        <v>641</v>
      </c>
      <c r="B646" s="18" t="s">
        <v>116</v>
      </c>
      <c r="C646" s="18" t="s">
        <v>657</v>
      </c>
      <c r="D646" s="19">
        <v>2165825.4696999998</v>
      </c>
      <c r="E646" s="19">
        <v>666629.93599999999</v>
      </c>
      <c r="F646" s="20">
        <f t="shared" si="9"/>
        <v>2832455.4057</v>
      </c>
    </row>
    <row r="647" spans="1:6" ht="18">
      <c r="A647" s="17">
        <v>642</v>
      </c>
      <c r="B647" s="18" t="s">
        <v>116</v>
      </c>
      <c r="C647" s="18" t="s">
        <v>659</v>
      </c>
      <c r="D647" s="19">
        <v>2829687.5052999998</v>
      </c>
      <c r="E647" s="19">
        <v>870963.25490000006</v>
      </c>
      <c r="F647" s="20">
        <f t="shared" ref="F647:F710" si="10">SUM(D647:E647)</f>
        <v>3700650.7601999999</v>
      </c>
    </row>
    <row r="648" spans="1:6" ht="18">
      <c r="A648" s="17">
        <v>643</v>
      </c>
      <c r="B648" s="18" t="s">
        <v>116</v>
      </c>
      <c r="C648" s="18" t="s">
        <v>661</v>
      </c>
      <c r="D648" s="19">
        <v>2446760.5690000001</v>
      </c>
      <c r="E648" s="19">
        <v>753100.31409999996</v>
      </c>
      <c r="F648" s="20">
        <f t="shared" si="10"/>
        <v>3199860.8831000002</v>
      </c>
    </row>
    <row r="649" spans="1:6" ht="18">
      <c r="A649" s="17">
        <v>644</v>
      </c>
      <c r="B649" s="18" t="s">
        <v>116</v>
      </c>
      <c r="C649" s="18" t="s">
        <v>663</v>
      </c>
      <c r="D649" s="19">
        <v>2246161.9764999999</v>
      </c>
      <c r="E649" s="19">
        <v>691357.09950000001</v>
      </c>
      <c r="F649" s="20">
        <f t="shared" si="10"/>
        <v>2937519.0759999999</v>
      </c>
    </row>
    <row r="650" spans="1:6" ht="18">
      <c r="A650" s="17">
        <v>645</v>
      </c>
      <c r="B650" s="18" t="s">
        <v>116</v>
      </c>
      <c r="C650" s="18" t="s">
        <v>665</v>
      </c>
      <c r="D650" s="19">
        <v>2028156.1869000001</v>
      </c>
      <c r="E650" s="19">
        <v>624256.03910000005</v>
      </c>
      <c r="F650" s="20">
        <f t="shared" si="10"/>
        <v>2652412.2260000003</v>
      </c>
    </row>
    <row r="651" spans="1:6" ht="18">
      <c r="A651" s="17">
        <v>646</v>
      </c>
      <c r="B651" s="18" t="s">
        <v>116</v>
      </c>
      <c r="C651" s="18" t="s">
        <v>667</v>
      </c>
      <c r="D651" s="19">
        <v>2504760.9459000002</v>
      </c>
      <c r="E651" s="19">
        <v>770952.53170000005</v>
      </c>
      <c r="F651" s="20">
        <f t="shared" si="10"/>
        <v>3275713.4776000003</v>
      </c>
    </row>
    <row r="652" spans="1:6" ht="18">
      <c r="A652" s="17">
        <v>647</v>
      </c>
      <c r="B652" s="18" t="s">
        <v>116</v>
      </c>
      <c r="C652" s="18" t="s">
        <v>669</v>
      </c>
      <c r="D652" s="19">
        <v>2320071.4676000001</v>
      </c>
      <c r="E652" s="19">
        <v>714106.06050000002</v>
      </c>
      <c r="F652" s="20">
        <f t="shared" si="10"/>
        <v>3034177.5281000002</v>
      </c>
    </row>
    <row r="653" spans="1:6" ht="36">
      <c r="A653" s="17">
        <v>648</v>
      </c>
      <c r="B653" s="18" t="s">
        <v>116</v>
      </c>
      <c r="C653" s="18" t="s">
        <v>671</v>
      </c>
      <c r="D653" s="19">
        <v>2401856.8015000001</v>
      </c>
      <c r="E653" s="19">
        <v>739279.1655</v>
      </c>
      <c r="F653" s="20">
        <f t="shared" si="10"/>
        <v>3141135.9670000002</v>
      </c>
    </row>
    <row r="654" spans="1:6" ht="36">
      <c r="A654" s="17">
        <v>649</v>
      </c>
      <c r="B654" s="18" t="s">
        <v>116</v>
      </c>
      <c r="C654" s="18" t="s">
        <v>673</v>
      </c>
      <c r="D654" s="19">
        <v>2056164.5844000001</v>
      </c>
      <c r="E654" s="19">
        <v>632876.87970000005</v>
      </c>
      <c r="F654" s="20">
        <f t="shared" si="10"/>
        <v>2689041.4641</v>
      </c>
    </row>
    <row r="655" spans="1:6" ht="18">
      <c r="A655" s="17">
        <v>650</v>
      </c>
      <c r="B655" s="18" t="s">
        <v>116</v>
      </c>
      <c r="C655" s="18" t="s">
        <v>675</v>
      </c>
      <c r="D655" s="19">
        <v>1881593.1011999999</v>
      </c>
      <c r="E655" s="19">
        <v>579144.67539999995</v>
      </c>
      <c r="F655" s="20">
        <f t="shared" si="10"/>
        <v>2460737.7766</v>
      </c>
    </row>
    <row r="656" spans="1:6" ht="18">
      <c r="A656" s="17">
        <v>651</v>
      </c>
      <c r="B656" s="18" t="s">
        <v>116</v>
      </c>
      <c r="C656" s="18" t="s">
        <v>677</v>
      </c>
      <c r="D656" s="19">
        <v>2494158.8272000002</v>
      </c>
      <c r="E656" s="19">
        <v>767689.25410000002</v>
      </c>
      <c r="F656" s="20">
        <f t="shared" si="10"/>
        <v>3261848.0813000002</v>
      </c>
    </row>
    <row r="657" spans="1:6" ht="18">
      <c r="A657" s="17">
        <v>652</v>
      </c>
      <c r="B657" s="18" t="s">
        <v>116</v>
      </c>
      <c r="C657" s="18" t="s">
        <v>679</v>
      </c>
      <c r="D657" s="19">
        <v>2717455.7533</v>
      </c>
      <c r="E657" s="19">
        <v>836418.89910000004</v>
      </c>
      <c r="F657" s="20">
        <f t="shared" si="10"/>
        <v>3553874.6524</v>
      </c>
    </row>
    <row r="658" spans="1:6" ht="18">
      <c r="A658" s="17">
        <v>653</v>
      </c>
      <c r="B658" s="18" t="s">
        <v>116</v>
      </c>
      <c r="C658" s="18" t="s">
        <v>681</v>
      </c>
      <c r="D658" s="19">
        <v>2081312.7541</v>
      </c>
      <c r="E658" s="19">
        <v>640617.35699999996</v>
      </c>
      <c r="F658" s="20">
        <f t="shared" si="10"/>
        <v>2721930.1110999999</v>
      </c>
    </row>
    <row r="659" spans="1:6" ht="18">
      <c r="A659" s="17">
        <v>654</v>
      </c>
      <c r="B659" s="18" t="s">
        <v>116</v>
      </c>
      <c r="C659" s="18" t="s">
        <v>683</v>
      </c>
      <c r="D659" s="19">
        <v>2503019.7914</v>
      </c>
      <c r="E659" s="19">
        <v>770416.61329999997</v>
      </c>
      <c r="F659" s="20">
        <f t="shared" si="10"/>
        <v>3273436.4046999998</v>
      </c>
    </row>
    <row r="660" spans="1:6" ht="18">
      <c r="A660" s="17">
        <v>655</v>
      </c>
      <c r="B660" s="18" t="s">
        <v>116</v>
      </c>
      <c r="C660" s="18" t="s">
        <v>685</v>
      </c>
      <c r="D660" s="19">
        <v>2113383.8713000002</v>
      </c>
      <c r="E660" s="19">
        <v>650488.68180000002</v>
      </c>
      <c r="F660" s="20">
        <f t="shared" si="10"/>
        <v>2763872.5531000001</v>
      </c>
    </row>
    <row r="661" spans="1:6" ht="18">
      <c r="A661" s="17">
        <v>656</v>
      </c>
      <c r="B661" s="18" t="s">
        <v>116</v>
      </c>
      <c r="C661" s="18" t="s">
        <v>687</v>
      </c>
      <c r="D661" s="19">
        <v>2122609.7360999999</v>
      </c>
      <c r="E661" s="19">
        <v>653328.35560000001</v>
      </c>
      <c r="F661" s="20">
        <f t="shared" si="10"/>
        <v>2775938.0916999998</v>
      </c>
    </row>
    <row r="662" spans="1:6" ht="18">
      <c r="A662" s="17">
        <v>657</v>
      </c>
      <c r="B662" s="18" t="s">
        <v>116</v>
      </c>
      <c r="C662" s="18" t="s">
        <v>689</v>
      </c>
      <c r="D662" s="19">
        <v>2112302.4865000001</v>
      </c>
      <c r="E662" s="19">
        <v>650155.83719999995</v>
      </c>
      <c r="F662" s="20">
        <f t="shared" si="10"/>
        <v>2762458.3237000001</v>
      </c>
    </row>
    <row r="663" spans="1:6" ht="18">
      <c r="A663" s="17">
        <v>658</v>
      </c>
      <c r="B663" s="18" t="s">
        <v>116</v>
      </c>
      <c r="C663" s="18" t="s">
        <v>691</v>
      </c>
      <c r="D663" s="19">
        <v>2434829.2448999998</v>
      </c>
      <c r="E663" s="19">
        <v>749427.91390000004</v>
      </c>
      <c r="F663" s="20">
        <f t="shared" si="10"/>
        <v>3184257.1587999999</v>
      </c>
    </row>
    <row r="664" spans="1:6" ht="18">
      <c r="A664" s="17">
        <v>659</v>
      </c>
      <c r="B664" s="18" t="s">
        <v>117</v>
      </c>
      <c r="C664" s="18" t="s">
        <v>694</v>
      </c>
      <c r="D664" s="19">
        <v>2872092.2861000001</v>
      </c>
      <c r="E664" s="19">
        <v>884015.22820000001</v>
      </c>
      <c r="F664" s="20">
        <f t="shared" si="10"/>
        <v>3756107.5142999999</v>
      </c>
    </row>
    <row r="665" spans="1:6" ht="18">
      <c r="A665" s="17">
        <v>660</v>
      </c>
      <c r="B665" s="18" t="s">
        <v>117</v>
      </c>
      <c r="C665" s="18" t="s">
        <v>298</v>
      </c>
      <c r="D665" s="19">
        <v>2897233.9797999999</v>
      </c>
      <c r="E665" s="19">
        <v>891753.71219999995</v>
      </c>
      <c r="F665" s="20">
        <f t="shared" si="10"/>
        <v>3788987.6919999998</v>
      </c>
    </row>
    <row r="666" spans="1:6" ht="18">
      <c r="A666" s="17">
        <v>661</v>
      </c>
      <c r="B666" s="18" t="s">
        <v>117</v>
      </c>
      <c r="C666" s="18" t="s">
        <v>697</v>
      </c>
      <c r="D666" s="19">
        <v>2884608.9684000001</v>
      </c>
      <c r="E666" s="19">
        <v>887867.79859999998</v>
      </c>
      <c r="F666" s="20">
        <f t="shared" si="10"/>
        <v>3772476.767</v>
      </c>
    </row>
    <row r="667" spans="1:6" ht="18">
      <c r="A667" s="17">
        <v>662</v>
      </c>
      <c r="B667" s="18" t="s">
        <v>117</v>
      </c>
      <c r="C667" s="18" t="s">
        <v>699</v>
      </c>
      <c r="D667" s="19">
        <v>2189973.5425</v>
      </c>
      <c r="E667" s="19">
        <v>674062.58860000002</v>
      </c>
      <c r="F667" s="20">
        <f t="shared" si="10"/>
        <v>2864036.1310999999</v>
      </c>
    </row>
    <row r="668" spans="1:6" ht="18">
      <c r="A668" s="17">
        <v>663</v>
      </c>
      <c r="B668" s="18" t="s">
        <v>117</v>
      </c>
      <c r="C668" s="18" t="s">
        <v>701</v>
      </c>
      <c r="D668" s="19">
        <v>3810255.0830000001</v>
      </c>
      <c r="E668" s="19">
        <v>1172776.9101</v>
      </c>
      <c r="F668" s="20">
        <f t="shared" si="10"/>
        <v>4983031.9931000005</v>
      </c>
    </row>
    <row r="669" spans="1:6" ht="18">
      <c r="A669" s="17">
        <v>664</v>
      </c>
      <c r="B669" s="18" t="s">
        <v>117</v>
      </c>
      <c r="C669" s="18" t="s">
        <v>703</v>
      </c>
      <c r="D669" s="19">
        <v>3294901.2242999999</v>
      </c>
      <c r="E669" s="19">
        <v>1014153.644</v>
      </c>
      <c r="F669" s="20">
        <f t="shared" si="10"/>
        <v>4309054.8683000002</v>
      </c>
    </row>
    <row r="670" spans="1:6" ht="18">
      <c r="A670" s="17">
        <v>665</v>
      </c>
      <c r="B670" s="18" t="s">
        <v>117</v>
      </c>
      <c r="C670" s="18" t="s">
        <v>705</v>
      </c>
      <c r="D670" s="19">
        <v>2892407.6235000002</v>
      </c>
      <c r="E670" s="19">
        <v>890268.18449999997</v>
      </c>
      <c r="F670" s="20">
        <f t="shared" si="10"/>
        <v>3782675.8080000002</v>
      </c>
    </row>
    <row r="671" spans="1:6" ht="18">
      <c r="A671" s="17">
        <v>666</v>
      </c>
      <c r="B671" s="18" t="s">
        <v>117</v>
      </c>
      <c r="C671" s="18" t="s">
        <v>708</v>
      </c>
      <c r="D671" s="19">
        <v>2554462.5142000001</v>
      </c>
      <c r="E671" s="19">
        <v>786250.41870000004</v>
      </c>
      <c r="F671" s="20">
        <f t="shared" si="10"/>
        <v>3340712.9329000004</v>
      </c>
    </row>
    <row r="672" spans="1:6" ht="36">
      <c r="A672" s="17">
        <v>667</v>
      </c>
      <c r="B672" s="18" t="s">
        <v>117</v>
      </c>
      <c r="C672" s="18" t="s">
        <v>710</v>
      </c>
      <c r="D672" s="19">
        <v>2620050.1869999999</v>
      </c>
      <c r="E672" s="19">
        <v>806437.9669</v>
      </c>
      <c r="F672" s="20">
        <f t="shared" si="10"/>
        <v>3426488.1538999998</v>
      </c>
    </row>
    <row r="673" spans="1:6" ht="36">
      <c r="A673" s="17">
        <v>668</v>
      </c>
      <c r="B673" s="18" t="s">
        <v>117</v>
      </c>
      <c r="C673" s="18" t="s">
        <v>712</v>
      </c>
      <c r="D673" s="19">
        <v>2485497.3081</v>
      </c>
      <c r="E673" s="19">
        <v>765023.2831</v>
      </c>
      <c r="F673" s="20">
        <f t="shared" si="10"/>
        <v>3250520.5912000001</v>
      </c>
    </row>
    <row r="674" spans="1:6" ht="18">
      <c r="A674" s="17">
        <v>669</v>
      </c>
      <c r="B674" s="18" t="s">
        <v>117</v>
      </c>
      <c r="C674" s="18" t="s">
        <v>714</v>
      </c>
      <c r="D674" s="19">
        <v>3434036.8812000002</v>
      </c>
      <c r="E674" s="19">
        <v>1056978.8833000001</v>
      </c>
      <c r="F674" s="20">
        <f t="shared" si="10"/>
        <v>4491015.7645000005</v>
      </c>
    </row>
    <row r="675" spans="1:6" ht="18">
      <c r="A675" s="17">
        <v>670</v>
      </c>
      <c r="B675" s="18" t="s">
        <v>117</v>
      </c>
      <c r="C675" s="18" t="s">
        <v>716</v>
      </c>
      <c r="D675" s="19">
        <v>2311973.35</v>
      </c>
      <c r="E675" s="19">
        <v>711613.50159999996</v>
      </c>
      <c r="F675" s="20">
        <f t="shared" si="10"/>
        <v>3023586.8516000002</v>
      </c>
    </row>
    <row r="676" spans="1:6" ht="18">
      <c r="A676" s="17">
        <v>671</v>
      </c>
      <c r="B676" s="18" t="s">
        <v>117</v>
      </c>
      <c r="C676" s="18" t="s">
        <v>717</v>
      </c>
      <c r="D676" s="19">
        <v>3086529.1598999999</v>
      </c>
      <c r="E676" s="19">
        <v>950017.79469999997</v>
      </c>
      <c r="F676" s="20">
        <f t="shared" si="10"/>
        <v>4036546.9545999998</v>
      </c>
    </row>
    <row r="677" spans="1:6" ht="18">
      <c r="A677" s="17">
        <v>672</v>
      </c>
      <c r="B677" s="18" t="s">
        <v>117</v>
      </c>
      <c r="C677" s="18" t="s">
        <v>719</v>
      </c>
      <c r="D677" s="19">
        <v>3082065.0180000002</v>
      </c>
      <c r="E677" s="19">
        <v>948643.7548</v>
      </c>
      <c r="F677" s="20">
        <f t="shared" si="10"/>
        <v>4030708.7728000004</v>
      </c>
    </row>
    <row r="678" spans="1:6" ht="18">
      <c r="A678" s="17">
        <v>673</v>
      </c>
      <c r="B678" s="18" t="s">
        <v>117</v>
      </c>
      <c r="C678" s="18" t="s">
        <v>721</v>
      </c>
      <c r="D678" s="19">
        <v>2435682.8432999998</v>
      </c>
      <c r="E678" s="19">
        <v>749690.64720000001</v>
      </c>
      <c r="F678" s="20">
        <f t="shared" si="10"/>
        <v>3185373.4904999998</v>
      </c>
    </row>
    <row r="679" spans="1:6" ht="18">
      <c r="A679" s="17">
        <v>674</v>
      </c>
      <c r="B679" s="18" t="s">
        <v>117</v>
      </c>
      <c r="C679" s="18" t="s">
        <v>723</v>
      </c>
      <c r="D679" s="19">
        <v>3103502.3295</v>
      </c>
      <c r="E679" s="19">
        <v>955242.04890000005</v>
      </c>
      <c r="F679" s="20">
        <f t="shared" si="10"/>
        <v>4058744.3783999998</v>
      </c>
    </row>
    <row r="680" spans="1:6" ht="18">
      <c r="A680" s="17">
        <v>675</v>
      </c>
      <c r="B680" s="18" t="s">
        <v>117</v>
      </c>
      <c r="C680" s="18" t="s">
        <v>725</v>
      </c>
      <c r="D680" s="19">
        <v>3297485.0405000001</v>
      </c>
      <c r="E680" s="19">
        <v>1014948.9293</v>
      </c>
      <c r="F680" s="20">
        <f t="shared" si="10"/>
        <v>4312433.9698000001</v>
      </c>
    </row>
    <row r="681" spans="1:6" ht="18">
      <c r="A681" s="17">
        <v>676</v>
      </c>
      <c r="B681" s="18" t="s">
        <v>118</v>
      </c>
      <c r="C681" s="18" t="s">
        <v>728</v>
      </c>
      <c r="D681" s="19">
        <v>2194003.3461000002</v>
      </c>
      <c r="E681" s="19">
        <v>675302.94140000001</v>
      </c>
      <c r="F681" s="20">
        <f t="shared" si="10"/>
        <v>2869306.2875000001</v>
      </c>
    </row>
    <row r="682" spans="1:6" ht="18">
      <c r="A682" s="17">
        <v>677</v>
      </c>
      <c r="B682" s="18" t="s">
        <v>118</v>
      </c>
      <c r="C682" s="18" t="s">
        <v>731</v>
      </c>
      <c r="D682" s="19">
        <v>2741236.7891000002</v>
      </c>
      <c r="E682" s="19">
        <v>843738.57949999999</v>
      </c>
      <c r="F682" s="20">
        <f t="shared" si="10"/>
        <v>3584975.3686000002</v>
      </c>
    </row>
    <row r="683" spans="1:6" ht="18">
      <c r="A683" s="17">
        <v>678</v>
      </c>
      <c r="B683" s="18" t="s">
        <v>118</v>
      </c>
      <c r="C683" s="18" t="s">
        <v>733</v>
      </c>
      <c r="D683" s="19">
        <v>2525254.0780000002</v>
      </c>
      <c r="E683" s="19">
        <v>777260.21230000001</v>
      </c>
      <c r="F683" s="20">
        <f t="shared" si="10"/>
        <v>3302514.2903000005</v>
      </c>
    </row>
    <row r="684" spans="1:6" ht="18">
      <c r="A684" s="17">
        <v>679</v>
      </c>
      <c r="B684" s="18" t="s">
        <v>118</v>
      </c>
      <c r="C684" s="18" t="s">
        <v>735</v>
      </c>
      <c r="D684" s="19">
        <v>2695658.1318999999</v>
      </c>
      <c r="E684" s="19">
        <v>829709.7034</v>
      </c>
      <c r="F684" s="20">
        <f t="shared" si="10"/>
        <v>3525367.8352999999</v>
      </c>
    </row>
    <row r="685" spans="1:6" ht="18">
      <c r="A685" s="17">
        <v>680</v>
      </c>
      <c r="B685" s="18" t="s">
        <v>118</v>
      </c>
      <c r="C685" s="18" t="s">
        <v>737</v>
      </c>
      <c r="D685" s="19">
        <v>2502245.1507000001</v>
      </c>
      <c r="E685" s="19">
        <v>770178.18290000001</v>
      </c>
      <c r="F685" s="20">
        <f t="shared" si="10"/>
        <v>3272423.3336</v>
      </c>
    </row>
    <row r="686" spans="1:6" ht="18">
      <c r="A686" s="17">
        <v>681</v>
      </c>
      <c r="B686" s="18" t="s">
        <v>118</v>
      </c>
      <c r="C686" s="18" t="s">
        <v>739</v>
      </c>
      <c r="D686" s="19">
        <v>2501827.0296999998</v>
      </c>
      <c r="E686" s="19">
        <v>770049.48739999998</v>
      </c>
      <c r="F686" s="20">
        <f t="shared" si="10"/>
        <v>3271876.5170999998</v>
      </c>
    </row>
    <row r="687" spans="1:6" ht="18">
      <c r="A687" s="17">
        <v>682</v>
      </c>
      <c r="B687" s="18" t="s">
        <v>118</v>
      </c>
      <c r="C687" s="18" t="s">
        <v>741</v>
      </c>
      <c r="D687" s="19">
        <v>2711408.03</v>
      </c>
      <c r="E687" s="19">
        <v>834557.44099999999</v>
      </c>
      <c r="F687" s="20">
        <f t="shared" si="10"/>
        <v>3545965.4709999999</v>
      </c>
    </row>
    <row r="688" spans="1:6" ht="18">
      <c r="A688" s="17">
        <v>683</v>
      </c>
      <c r="B688" s="18" t="s">
        <v>118</v>
      </c>
      <c r="C688" s="18" t="s">
        <v>743</v>
      </c>
      <c r="D688" s="19">
        <v>2626841.4874999998</v>
      </c>
      <c r="E688" s="19">
        <v>808528.29429999995</v>
      </c>
      <c r="F688" s="20">
        <f t="shared" si="10"/>
        <v>3435369.7818</v>
      </c>
    </row>
    <row r="689" spans="1:6" ht="18">
      <c r="A689" s="17">
        <v>684</v>
      </c>
      <c r="B689" s="18" t="s">
        <v>118</v>
      </c>
      <c r="C689" s="18" t="s">
        <v>745</v>
      </c>
      <c r="D689" s="19">
        <v>2505551.6009</v>
      </c>
      <c r="E689" s="19">
        <v>771195.89130000002</v>
      </c>
      <c r="F689" s="20">
        <f t="shared" si="10"/>
        <v>3276747.4922000002</v>
      </c>
    </row>
    <row r="690" spans="1:6" ht="18">
      <c r="A690" s="17">
        <v>685</v>
      </c>
      <c r="B690" s="18" t="s">
        <v>118</v>
      </c>
      <c r="C690" s="18" t="s">
        <v>747</v>
      </c>
      <c r="D690" s="19">
        <v>2938162.5128000001</v>
      </c>
      <c r="E690" s="19">
        <v>904351.30409999995</v>
      </c>
      <c r="F690" s="20">
        <f t="shared" si="10"/>
        <v>3842513.8169</v>
      </c>
    </row>
    <row r="691" spans="1:6" ht="18">
      <c r="A691" s="17">
        <v>686</v>
      </c>
      <c r="B691" s="18" t="s">
        <v>118</v>
      </c>
      <c r="C691" s="18" t="s">
        <v>749</v>
      </c>
      <c r="D691" s="19">
        <v>2616728.3898</v>
      </c>
      <c r="E691" s="19">
        <v>805415.53480000002</v>
      </c>
      <c r="F691" s="20">
        <f t="shared" si="10"/>
        <v>3422143.9246</v>
      </c>
    </row>
    <row r="692" spans="1:6" ht="18">
      <c r="A692" s="17">
        <v>687</v>
      </c>
      <c r="B692" s="18" t="s">
        <v>118</v>
      </c>
      <c r="C692" s="18" t="s">
        <v>751</v>
      </c>
      <c r="D692" s="19">
        <v>2504433.5441000001</v>
      </c>
      <c r="E692" s="19">
        <v>770851.75910000002</v>
      </c>
      <c r="F692" s="20">
        <f t="shared" si="10"/>
        <v>3275285.3032</v>
      </c>
    </row>
    <row r="693" spans="1:6" ht="18">
      <c r="A693" s="17">
        <v>688</v>
      </c>
      <c r="B693" s="18" t="s">
        <v>118</v>
      </c>
      <c r="C693" s="18" t="s">
        <v>753</v>
      </c>
      <c r="D693" s="19">
        <v>2973197.9219999998</v>
      </c>
      <c r="E693" s="19">
        <v>915135.02269999997</v>
      </c>
      <c r="F693" s="20">
        <f t="shared" si="10"/>
        <v>3888332.9446999999</v>
      </c>
    </row>
    <row r="694" spans="1:6" ht="18">
      <c r="A694" s="17">
        <v>689</v>
      </c>
      <c r="B694" s="18" t="s">
        <v>118</v>
      </c>
      <c r="C694" s="18" t="s">
        <v>755</v>
      </c>
      <c r="D694" s="19">
        <v>3641003.3221</v>
      </c>
      <c r="E694" s="19">
        <v>1120682.0889000001</v>
      </c>
      <c r="F694" s="20">
        <f t="shared" si="10"/>
        <v>4761685.4110000003</v>
      </c>
    </row>
    <row r="695" spans="1:6" ht="18">
      <c r="A695" s="17">
        <v>690</v>
      </c>
      <c r="B695" s="18" t="s">
        <v>118</v>
      </c>
      <c r="C695" s="18" t="s">
        <v>757</v>
      </c>
      <c r="D695" s="19">
        <v>2939539.5797000001</v>
      </c>
      <c r="E695" s="19">
        <v>904775.15819999995</v>
      </c>
      <c r="F695" s="20">
        <f t="shared" si="10"/>
        <v>3844314.7379000001</v>
      </c>
    </row>
    <row r="696" spans="1:6" ht="36">
      <c r="A696" s="17">
        <v>691</v>
      </c>
      <c r="B696" s="18" t="s">
        <v>118</v>
      </c>
      <c r="C696" s="18" t="s">
        <v>759</v>
      </c>
      <c r="D696" s="19">
        <v>2966253.1762999999</v>
      </c>
      <c r="E696" s="19">
        <v>912997.46569999994</v>
      </c>
      <c r="F696" s="20">
        <f t="shared" si="10"/>
        <v>3879250.642</v>
      </c>
    </row>
    <row r="697" spans="1:6" ht="18">
      <c r="A697" s="17">
        <v>692</v>
      </c>
      <c r="B697" s="18" t="s">
        <v>118</v>
      </c>
      <c r="C697" s="18" t="s">
        <v>761</v>
      </c>
      <c r="D697" s="19">
        <v>2037948.4279</v>
      </c>
      <c r="E697" s="19">
        <v>627270.0405</v>
      </c>
      <c r="F697" s="20">
        <f t="shared" si="10"/>
        <v>2665218.4684000001</v>
      </c>
    </row>
    <row r="698" spans="1:6" ht="18">
      <c r="A698" s="17">
        <v>693</v>
      </c>
      <c r="B698" s="18" t="s">
        <v>118</v>
      </c>
      <c r="C698" s="18" t="s">
        <v>763</v>
      </c>
      <c r="D698" s="19">
        <v>2507704.2455000002</v>
      </c>
      <c r="E698" s="19">
        <v>771858.46420000005</v>
      </c>
      <c r="F698" s="20">
        <f t="shared" si="10"/>
        <v>3279562.7097000005</v>
      </c>
    </row>
    <row r="699" spans="1:6" ht="18">
      <c r="A699" s="17">
        <v>694</v>
      </c>
      <c r="B699" s="18" t="s">
        <v>118</v>
      </c>
      <c r="C699" s="18" t="s">
        <v>765</v>
      </c>
      <c r="D699" s="19">
        <v>1987602.8684</v>
      </c>
      <c r="E699" s="19">
        <v>611773.93629999994</v>
      </c>
      <c r="F699" s="20">
        <f t="shared" si="10"/>
        <v>2599376.8047000002</v>
      </c>
    </row>
    <row r="700" spans="1:6" ht="18">
      <c r="A700" s="17">
        <v>695</v>
      </c>
      <c r="B700" s="18" t="s">
        <v>118</v>
      </c>
      <c r="C700" s="18" t="s">
        <v>767</v>
      </c>
      <c r="D700" s="19">
        <v>2149929.1998000001</v>
      </c>
      <c r="E700" s="19">
        <v>661737.1459</v>
      </c>
      <c r="F700" s="20">
        <f t="shared" si="10"/>
        <v>2811666.3456999999</v>
      </c>
    </row>
    <row r="701" spans="1:6" ht="18">
      <c r="A701" s="17">
        <v>696</v>
      </c>
      <c r="B701" s="18" t="s">
        <v>118</v>
      </c>
      <c r="C701" s="18" t="s">
        <v>769</v>
      </c>
      <c r="D701" s="19">
        <v>2220485.5507</v>
      </c>
      <c r="E701" s="19">
        <v>683454.02769999998</v>
      </c>
      <c r="F701" s="20">
        <f t="shared" si="10"/>
        <v>2903939.5784</v>
      </c>
    </row>
    <row r="702" spans="1:6" ht="18">
      <c r="A702" s="17">
        <v>697</v>
      </c>
      <c r="B702" s="18" t="s">
        <v>118</v>
      </c>
      <c r="C702" s="18" t="s">
        <v>771</v>
      </c>
      <c r="D702" s="19">
        <v>4123729.9778999998</v>
      </c>
      <c r="E702" s="19">
        <v>1269262.8699</v>
      </c>
      <c r="F702" s="20">
        <f t="shared" si="10"/>
        <v>5392992.8477999996</v>
      </c>
    </row>
    <row r="703" spans="1:6" ht="18">
      <c r="A703" s="17">
        <v>698</v>
      </c>
      <c r="B703" s="18" t="s">
        <v>118</v>
      </c>
      <c r="C703" s="18" t="s">
        <v>773</v>
      </c>
      <c r="D703" s="19">
        <v>2440778.781</v>
      </c>
      <c r="E703" s="19">
        <v>751259.15049999999</v>
      </c>
      <c r="F703" s="20">
        <f t="shared" si="10"/>
        <v>3192037.9314999999</v>
      </c>
    </row>
    <row r="704" spans="1:6" ht="18">
      <c r="A704" s="17">
        <v>699</v>
      </c>
      <c r="B704" s="18" t="s">
        <v>119</v>
      </c>
      <c r="C704" s="18" t="s">
        <v>776</v>
      </c>
      <c r="D704" s="19">
        <v>2286797.4567999998</v>
      </c>
      <c r="E704" s="19">
        <v>703864.49120000005</v>
      </c>
      <c r="F704" s="20">
        <f t="shared" si="10"/>
        <v>2990661.9479999999</v>
      </c>
    </row>
    <row r="705" spans="1:6" ht="18">
      <c r="A705" s="17">
        <v>700</v>
      </c>
      <c r="B705" s="18" t="s">
        <v>119</v>
      </c>
      <c r="C705" s="18" t="s">
        <v>778</v>
      </c>
      <c r="D705" s="19">
        <v>2603141.7588</v>
      </c>
      <c r="E705" s="19">
        <v>801233.63970000006</v>
      </c>
      <c r="F705" s="20">
        <f t="shared" si="10"/>
        <v>3404375.3985000001</v>
      </c>
    </row>
    <row r="706" spans="1:6" ht="18">
      <c r="A706" s="17">
        <v>701</v>
      </c>
      <c r="B706" s="18" t="s">
        <v>119</v>
      </c>
      <c r="C706" s="18" t="s">
        <v>780</v>
      </c>
      <c r="D706" s="19">
        <v>2805317.9641</v>
      </c>
      <c r="E706" s="19">
        <v>863462.43550000002</v>
      </c>
      <c r="F706" s="20">
        <f t="shared" si="10"/>
        <v>3668780.3996000001</v>
      </c>
    </row>
    <row r="707" spans="1:6" ht="18">
      <c r="A707" s="17">
        <v>702</v>
      </c>
      <c r="B707" s="18" t="s">
        <v>119</v>
      </c>
      <c r="C707" s="18" t="s">
        <v>782</v>
      </c>
      <c r="D707" s="19">
        <v>3045908.5260999999</v>
      </c>
      <c r="E707" s="19">
        <v>937514.97259999998</v>
      </c>
      <c r="F707" s="20">
        <f t="shared" si="10"/>
        <v>3983423.4986999999</v>
      </c>
    </row>
    <row r="708" spans="1:6" ht="18">
      <c r="A708" s="17">
        <v>703</v>
      </c>
      <c r="B708" s="18" t="s">
        <v>119</v>
      </c>
      <c r="C708" s="18" t="s">
        <v>784</v>
      </c>
      <c r="D708" s="19">
        <v>2865301.122</v>
      </c>
      <c r="E708" s="19">
        <v>881924.94290000002</v>
      </c>
      <c r="F708" s="20">
        <f t="shared" si="10"/>
        <v>3747226.0649000001</v>
      </c>
    </row>
    <row r="709" spans="1:6" ht="18">
      <c r="A709" s="17">
        <v>704</v>
      </c>
      <c r="B709" s="18" t="s">
        <v>119</v>
      </c>
      <c r="C709" s="18" t="s">
        <v>787</v>
      </c>
      <c r="D709" s="19">
        <v>2596287.1422000001</v>
      </c>
      <c r="E709" s="19">
        <v>799123.82400000002</v>
      </c>
      <c r="F709" s="20">
        <f t="shared" si="10"/>
        <v>3395410.9662000001</v>
      </c>
    </row>
    <row r="710" spans="1:6" ht="18">
      <c r="A710" s="17">
        <v>705</v>
      </c>
      <c r="B710" s="18" t="s">
        <v>119</v>
      </c>
      <c r="C710" s="18" t="s">
        <v>789</v>
      </c>
      <c r="D710" s="19">
        <v>2965330.3895</v>
      </c>
      <c r="E710" s="19">
        <v>912713.43669999996</v>
      </c>
      <c r="F710" s="20">
        <f t="shared" si="10"/>
        <v>3878043.8262</v>
      </c>
    </row>
    <row r="711" spans="1:6" ht="18">
      <c r="A711" s="17">
        <v>706</v>
      </c>
      <c r="B711" s="18" t="s">
        <v>119</v>
      </c>
      <c r="C711" s="18" t="s">
        <v>791</v>
      </c>
      <c r="D711" s="19">
        <v>2530348.2135000001</v>
      </c>
      <c r="E711" s="19">
        <v>778828.16099999996</v>
      </c>
      <c r="F711" s="20">
        <f t="shared" ref="F711:F774" si="11">SUM(D711:E711)</f>
        <v>3309176.3744999999</v>
      </c>
    </row>
    <row r="712" spans="1:6" ht="18">
      <c r="A712" s="17">
        <v>707</v>
      </c>
      <c r="B712" s="18" t="s">
        <v>119</v>
      </c>
      <c r="C712" s="18" t="s">
        <v>793</v>
      </c>
      <c r="D712" s="19">
        <v>2864165.7042</v>
      </c>
      <c r="E712" s="19">
        <v>881575.46710000001</v>
      </c>
      <c r="F712" s="20">
        <f t="shared" si="11"/>
        <v>3745741.1713</v>
      </c>
    </row>
    <row r="713" spans="1:6" ht="18">
      <c r="A713" s="17">
        <v>708</v>
      </c>
      <c r="B713" s="18" t="s">
        <v>119</v>
      </c>
      <c r="C713" s="18" t="s">
        <v>795</v>
      </c>
      <c r="D713" s="19">
        <v>2585942.8782000002</v>
      </c>
      <c r="E713" s="19">
        <v>795939.91269999999</v>
      </c>
      <c r="F713" s="20">
        <f t="shared" si="11"/>
        <v>3381882.7909000004</v>
      </c>
    </row>
    <row r="714" spans="1:6" ht="18">
      <c r="A714" s="17">
        <v>709</v>
      </c>
      <c r="B714" s="18" t="s">
        <v>119</v>
      </c>
      <c r="C714" s="18" t="s">
        <v>797</v>
      </c>
      <c r="D714" s="19">
        <v>2397963.2374999998</v>
      </c>
      <c r="E714" s="19">
        <v>738080.74650000001</v>
      </c>
      <c r="F714" s="20">
        <f t="shared" si="11"/>
        <v>3136043.9839999997</v>
      </c>
    </row>
    <row r="715" spans="1:6" ht="18">
      <c r="A715" s="17">
        <v>710</v>
      </c>
      <c r="B715" s="18" t="s">
        <v>119</v>
      </c>
      <c r="C715" s="18" t="s">
        <v>799</v>
      </c>
      <c r="D715" s="19">
        <v>2855066.9926</v>
      </c>
      <c r="E715" s="19">
        <v>878774.93050000002</v>
      </c>
      <c r="F715" s="20">
        <f t="shared" si="11"/>
        <v>3733841.9231000002</v>
      </c>
    </row>
    <row r="716" spans="1:6" ht="18">
      <c r="A716" s="17">
        <v>711</v>
      </c>
      <c r="B716" s="18" t="s">
        <v>119</v>
      </c>
      <c r="C716" s="18" t="s">
        <v>801</v>
      </c>
      <c r="D716" s="19">
        <v>2995541.4092999999</v>
      </c>
      <c r="E716" s="19">
        <v>922012.23320000002</v>
      </c>
      <c r="F716" s="20">
        <f t="shared" si="11"/>
        <v>3917553.6425000001</v>
      </c>
    </row>
    <row r="717" spans="1:6" ht="18">
      <c r="A717" s="17">
        <v>712</v>
      </c>
      <c r="B717" s="18" t="s">
        <v>119</v>
      </c>
      <c r="C717" s="18" t="s">
        <v>803</v>
      </c>
      <c r="D717" s="19">
        <v>2699141.5035000001</v>
      </c>
      <c r="E717" s="19">
        <v>830781.86719999998</v>
      </c>
      <c r="F717" s="20">
        <f t="shared" si="11"/>
        <v>3529923.3706999999</v>
      </c>
    </row>
    <row r="718" spans="1:6" ht="18">
      <c r="A718" s="17">
        <v>713</v>
      </c>
      <c r="B718" s="18" t="s">
        <v>119</v>
      </c>
      <c r="C718" s="18" t="s">
        <v>805</v>
      </c>
      <c r="D718" s="19">
        <v>2416915.8686000002</v>
      </c>
      <c r="E718" s="19">
        <v>743914.26890000002</v>
      </c>
      <c r="F718" s="20">
        <f t="shared" si="11"/>
        <v>3160830.1375000002</v>
      </c>
    </row>
    <row r="719" spans="1:6" ht="18">
      <c r="A719" s="17">
        <v>714</v>
      </c>
      <c r="B719" s="18" t="s">
        <v>119</v>
      </c>
      <c r="C719" s="18" t="s">
        <v>807</v>
      </c>
      <c r="D719" s="19">
        <v>2685768.4977000002</v>
      </c>
      <c r="E719" s="19">
        <v>826665.72479999997</v>
      </c>
      <c r="F719" s="20">
        <f t="shared" si="11"/>
        <v>3512434.2225000001</v>
      </c>
    </row>
    <row r="720" spans="1:6" ht="18">
      <c r="A720" s="17">
        <v>715</v>
      </c>
      <c r="B720" s="18" t="s">
        <v>119</v>
      </c>
      <c r="C720" s="18" t="s">
        <v>809</v>
      </c>
      <c r="D720" s="19">
        <v>2664071.5210000002</v>
      </c>
      <c r="E720" s="19">
        <v>819987.50699999998</v>
      </c>
      <c r="F720" s="20">
        <f t="shared" si="11"/>
        <v>3484059.0279999999</v>
      </c>
    </row>
    <row r="721" spans="1:6" ht="18">
      <c r="A721" s="17">
        <v>716</v>
      </c>
      <c r="B721" s="18" t="s">
        <v>119</v>
      </c>
      <c r="C721" s="18" t="s">
        <v>811</v>
      </c>
      <c r="D721" s="19">
        <v>2983004.8703999999</v>
      </c>
      <c r="E721" s="19">
        <v>918153.55099999998</v>
      </c>
      <c r="F721" s="20">
        <f t="shared" si="11"/>
        <v>3901158.4213999999</v>
      </c>
    </row>
    <row r="722" spans="1:6" ht="18">
      <c r="A722" s="17">
        <v>717</v>
      </c>
      <c r="B722" s="18" t="s">
        <v>119</v>
      </c>
      <c r="C722" s="18" t="s">
        <v>813</v>
      </c>
      <c r="D722" s="19">
        <v>2750210.2751000002</v>
      </c>
      <c r="E722" s="19">
        <v>846500.5723</v>
      </c>
      <c r="F722" s="20">
        <f t="shared" si="11"/>
        <v>3596710.8474000003</v>
      </c>
    </row>
    <row r="723" spans="1:6" ht="18">
      <c r="A723" s="17">
        <v>718</v>
      </c>
      <c r="B723" s="18" t="s">
        <v>119</v>
      </c>
      <c r="C723" s="18" t="s">
        <v>815</v>
      </c>
      <c r="D723" s="19">
        <v>2502731.4783999999</v>
      </c>
      <c r="E723" s="19">
        <v>770327.87199999997</v>
      </c>
      <c r="F723" s="20">
        <f t="shared" si="11"/>
        <v>3273059.3503999999</v>
      </c>
    </row>
    <row r="724" spans="1:6" ht="18">
      <c r="A724" s="17">
        <v>719</v>
      </c>
      <c r="B724" s="18" t="s">
        <v>119</v>
      </c>
      <c r="C724" s="18" t="s">
        <v>817</v>
      </c>
      <c r="D724" s="19">
        <v>2579931.0855999999</v>
      </c>
      <c r="E724" s="19">
        <v>794089.51390000002</v>
      </c>
      <c r="F724" s="20">
        <f t="shared" si="11"/>
        <v>3374020.5995</v>
      </c>
    </row>
    <row r="725" spans="1:6" ht="18">
      <c r="A725" s="17">
        <v>720</v>
      </c>
      <c r="B725" s="18" t="s">
        <v>119</v>
      </c>
      <c r="C725" s="18" t="s">
        <v>819</v>
      </c>
      <c r="D725" s="19">
        <v>2482294.5868000002</v>
      </c>
      <c r="E725" s="19">
        <v>764037.50199999998</v>
      </c>
      <c r="F725" s="20">
        <f t="shared" si="11"/>
        <v>3246332.0888</v>
      </c>
    </row>
    <row r="726" spans="1:6" ht="18">
      <c r="A726" s="17">
        <v>721</v>
      </c>
      <c r="B726" s="18" t="s">
        <v>119</v>
      </c>
      <c r="C726" s="18" t="s">
        <v>821</v>
      </c>
      <c r="D726" s="19">
        <v>2327150.6288000001</v>
      </c>
      <c r="E726" s="19">
        <v>716284.98990000004</v>
      </c>
      <c r="F726" s="20">
        <f t="shared" si="11"/>
        <v>3043435.6187</v>
      </c>
    </row>
    <row r="727" spans="1:6" ht="18">
      <c r="A727" s="17">
        <v>722</v>
      </c>
      <c r="B727" s="18" t="s">
        <v>120</v>
      </c>
      <c r="C727" s="18" t="s">
        <v>824</v>
      </c>
      <c r="D727" s="19">
        <v>2309865.6782</v>
      </c>
      <c r="E727" s="19">
        <v>710964.77110000001</v>
      </c>
      <c r="F727" s="20">
        <f t="shared" si="11"/>
        <v>3020830.4493</v>
      </c>
    </row>
    <row r="728" spans="1:6" ht="18">
      <c r="A728" s="17">
        <v>723</v>
      </c>
      <c r="B728" s="18" t="s">
        <v>120</v>
      </c>
      <c r="C728" s="18" t="s">
        <v>826</v>
      </c>
      <c r="D728" s="19">
        <v>3952712.111</v>
      </c>
      <c r="E728" s="19">
        <v>1216624.4504</v>
      </c>
      <c r="F728" s="20">
        <f t="shared" si="11"/>
        <v>5169336.5614</v>
      </c>
    </row>
    <row r="729" spans="1:6" ht="18">
      <c r="A729" s="17">
        <v>724</v>
      </c>
      <c r="B729" s="18" t="s">
        <v>120</v>
      </c>
      <c r="C729" s="18" t="s">
        <v>828</v>
      </c>
      <c r="D729" s="19">
        <v>2714786.1332</v>
      </c>
      <c r="E729" s="19">
        <v>835597.20369999995</v>
      </c>
      <c r="F729" s="20">
        <f t="shared" si="11"/>
        <v>3550383.3369</v>
      </c>
    </row>
    <row r="730" spans="1:6" ht="18">
      <c r="A730" s="17">
        <v>725</v>
      </c>
      <c r="B730" s="18" t="s">
        <v>120</v>
      </c>
      <c r="C730" s="18" t="s">
        <v>830</v>
      </c>
      <c r="D730" s="19">
        <v>3241470.8783999998</v>
      </c>
      <c r="E730" s="19">
        <v>997708.05839999998</v>
      </c>
      <c r="F730" s="20">
        <f t="shared" si="11"/>
        <v>4239178.9367999993</v>
      </c>
    </row>
    <row r="731" spans="1:6" ht="18">
      <c r="A731" s="17">
        <v>726</v>
      </c>
      <c r="B731" s="18" t="s">
        <v>120</v>
      </c>
      <c r="C731" s="18" t="s">
        <v>832</v>
      </c>
      <c r="D731" s="19">
        <v>3501908.3695</v>
      </c>
      <c r="E731" s="19">
        <v>1077869.3781999999</v>
      </c>
      <c r="F731" s="20">
        <f t="shared" si="11"/>
        <v>4579777.7477000002</v>
      </c>
    </row>
    <row r="732" spans="1:6" ht="18">
      <c r="A732" s="17">
        <v>727</v>
      </c>
      <c r="B732" s="18" t="s">
        <v>120</v>
      </c>
      <c r="C732" s="18" t="s">
        <v>834</v>
      </c>
      <c r="D732" s="19">
        <v>2425948.6727999998</v>
      </c>
      <c r="E732" s="19">
        <v>746694.51950000005</v>
      </c>
      <c r="F732" s="20">
        <f t="shared" si="11"/>
        <v>3172643.1922999998</v>
      </c>
    </row>
    <row r="733" spans="1:6" ht="18">
      <c r="A733" s="17">
        <v>728</v>
      </c>
      <c r="B733" s="18" t="s">
        <v>120</v>
      </c>
      <c r="C733" s="18" t="s">
        <v>836</v>
      </c>
      <c r="D733" s="19">
        <v>2333345.6146999998</v>
      </c>
      <c r="E733" s="19">
        <v>718191.77469999995</v>
      </c>
      <c r="F733" s="20">
        <f t="shared" si="11"/>
        <v>3051537.3893999998</v>
      </c>
    </row>
    <row r="734" spans="1:6" ht="18">
      <c r="A734" s="17">
        <v>729</v>
      </c>
      <c r="B734" s="18" t="s">
        <v>120</v>
      </c>
      <c r="C734" s="18" t="s">
        <v>838</v>
      </c>
      <c r="D734" s="19">
        <v>3621671.4999000002</v>
      </c>
      <c r="E734" s="19">
        <v>1114731.8535</v>
      </c>
      <c r="F734" s="20">
        <f t="shared" si="11"/>
        <v>4736403.3534000004</v>
      </c>
    </row>
    <row r="735" spans="1:6" ht="18">
      <c r="A735" s="17">
        <v>730</v>
      </c>
      <c r="B735" s="18" t="s">
        <v>120</v>
      </c>
      <c r="C735" s="18" t="s">
        <v>840</v>
      </c>
      <c r="D735" s="19">
        <v>2578048.0156</v>
      </c>
      <c r="E735" s="19">
        <v>793509.91469999996</v>
      </c>
      <c r="F735" s="20">
        <f t="shared" si="11"/>
        <v>3371557.9303000001</v>
      </c>
    </row>
    <row r="736" spans="1:6" ht="18">
      <c r="A736" s="17">
        <v>731</v>
      </c>
      <c r="B736" s="18" t="s">
        <v>120</v>
      </c>
      <c r="C736" s="18" t="s">
        <v>843</v>
      </c>
      <c r="D736" s="19">
        <v>2380305.8426000001</v>
      </c>
      <c r="E736" s="19">
        <v>732645.89119999995</v>
      </c>
      <c r="F736" s="20">
        <f t="shared" si="11"/>
        <v>3112951.7338</v>
      </c>
    </row>
    <row r="737" spans="1:9" ht="18">
      <c r="A737" s="17">
        <v>732</v>
      </c>
      <c r="B737" s="18" t="s">
        <v>120</v>
      </c>
      <c r="C737" s="18" t="s">
        <v>845</v>
      </c>
      <c r="D737" s="19">
        <v>3552173.3114999998</v>
      </c>
      <c r="E737" s="19">
        <v>1093340.6687</v>
      </c>
      <c r="F737" s="20">
        <f t="shared" si="11"/>
        <v>4645513.9802000001</v>
      </c>
    </row>
    <row r="738" spans="1:9" ht="18">
      <c r="A738" s="17">
        <v>733</v>
      </c>
      <c r="B738" s="18" t="s">
        <v>120</v>
      </c>
      <c r="C738" s="18" t="s">
        <v>847</v>
      </c>
      <c r="D738" s="19">
        <v>2811660.0169000002</v>
      </c>
      <c r="E738" s="19">
        <v>865414.48670000001</v>
      </c>
      <c r="F738" s="20">
        <f t="shared" si="11"/>
        <v>3677074.5036000004</v>
      </c>
    </row>
    <row r="739" spans="1:9" ht="18">
      <c r="A739" s="17">
        <v>734</v>
      </c>
      <c r="B739" s="18" t="s">
        <v>120</v>
      </c>
      <c r="C739" s="18" t="s">
        <v>849</v>
      </c>
      <c r="D739" s="19">
        <v>2416584.2725999998</v>
      </c>
      <c r="E739" s="19">
        <v>743812.20530000003</v>
      </c>
      <c r="F739" s="20">
        <f t="shared" si="11"/>
        <v>3160396.4778999998</v>
      </c>
    </row>
    <row r="740" spans="1:9" ht="18">
      <c r="A740" s="17">
        <v>735</v>
      </c>
      <c r="B740" s="18" t="s">
        <v>120</v>
      </c>
      <c r="C740" s="18" t="s">
        <v>851</v>
      </c>
      <c r="D740" s="19">
        <v>3461413.7607999998</v>
      </c>
      <c r="E740" s="19">
        <v>1065405.3459999999</v>
      </c>
      <c r="F740" s="20">
        <f t="shared" si="11"/>
        <v>4526819.1067999993</v>
      </c>
    </row>
    <row r="741" spans="1:9" ht="18">
      <c r="A741" s="17">
        <v>736</v>
      </c>
      <c r="B741" s="18" t="s">
        <v>120</v>
      </c>
      <c r="C741" s="18" t="s">
        <v>853</v>
      </c>
      <c r="D741" s="19">
        <v>2294617.2008000002</v>
      </c>
      <c r="E741" s="19">
        <v>706271.36820000003</v>
      </c>
      <c r="F741" s="20">
        <f t="shared" si="11"/>
        <v>3000888.5690000001</v>
      </c>
    </row>
    <row r="742" spans="1:9" ht="18">
      <c r="A742" s="17">
        <v>737</v>
      </c>
      <c r="B742" s="18" t="s">
        <v>120</v>
      </c>
      <c r="C742" s="18" t="s">
        <v>855</v>
      </c>
      <c r="D742" s="19">
        <v>2489200.0008999999</v>
      </c>
      <c r="E742" s="19">
        <v>766162.95290000003</v>
      </c>
      <c r="F742" s="20">
        <f t="shared" si="11"/>
        <v>3255362.9537999998</v>
      </c>
    </row>
    <row r="743" spans="1:9" ht="18">
      <c r="A743" s="17">
        <v>738</v>
      </c>
      <c r="B743" s="18" t="s">
        <v>121</v>
      </c>
      <c r="C743" s="18" t="s">
        <v>858</v>
      </c>
      <c r="D743" s="19">
        <v>2572440.1782999998</v>
      </c>
      <c r="E743" s="19">
        <v>791783.85120000003</v>
      </c>
      <c r="F743" s="20">
        <f t="shared" si="11"/>
        <v>3364224.0294999997</v>
      </c>
      <c r="H743" s="21"/>
      <c r="I743" s="22"/>
    </row>
    <row r="744" spans="1:9" ht="18">
      <c r="A744" s="17">
        <v>739</v>
      </c>
      <c r="B744" s="18" t="s">
        <v>121</v>
      </c>
      <c r="C744" s="18" t="s">
        <v>860</v>
      </c>
      <c r="D744" s="19">
        <v>2846659.7374</v>
      </c>
      <c r="E744" s="19">
        <v>876187.2206</v>
      </c>
      <c r="F744" s="20">
        <f t="shared" si="11"/>
        <v>3722846.9580000001</v>
      </c>
      <c r="H744" s="21"/>
      <c r="I744" s="22"/>
    </row>
    <row r="745" spans="1:9" ht="18">
      <c r="A745" s="17">
        <v>740</v>
      </c>
      <c r="B745" s="18" t="s">
        <v>121</v>
      </c>
      <c r="C745" s="18" t="s">
        <v>862</v>
      </c>
      <c r="D745" s="19">
        <v>2383479.4559999998</v>
      </c>
      <c r="E745" s="19">
        <v>733622.71310000005</v>
      </c>
      <c r="F745" s="20">
        <f t="shared" si="11"/>
        <v>3117102.1690999996</v>
      </c>
      <c r="H745" s="21"/>
      <c r="I745" s="22"/>
    </row>
    <row r="746" spans="1:9" ht="18">
      <c r="A746" s="17">
        <v>741</v>
      </c>
      <c r="B746" s="18" t="s">
        <v>121</v>
      </c>
      <c r="C746" s="18" t="s">
        <v>864</v>
      </c>
      <c r="D746" s="19">
        <v>2668628.0181</v>
      </c>
      <c r="E746" s="19">
        <v>821389.97340000002</v>
      </c>
      <c r="F746" s="20">
        <f t="shared" si="11"/>
        <v>3490017.9915</v>
      </c>
      <c r="H746" s="21"/>
      <c r="I746" s="22"/>
    </row>
    <row r="747" spans="1:9" ht="18">
      <c r="A747" s="17">
        <v>742</v>
      </c>
      <c r="B747" s="18" t="s">
        <v>121</v>
      </c>
      <c r="C747" s="18" t="s">
        <v>866</v>
      </c>
      <c r="D747" s="19">
        <v>3742954.9465999999</v>
      </c>
      <c r="E747" s="19">
        <v>1152062.2744</v>
      </c>
      <c r="F747" s="20">
        <f t="shared" si="11"/>
        <v>4895017.2209999999</v>
      </c>
      <c r="H747" s="21"/>
      <c r="I747" s="22"/>
    </row>
    <row r="748" spans="1:9" ht="18">
      <c r="A748" s="17">
        <v>743</v>
      </c>
      <c r="B748" s="18" t="s">
        <v>121</v>
      </c>
      <c r="C748" s="18" t="s">
        <v>868</v>
      </c>
      <c r="D748" s="19">
        <v>3101942.9292000001</v>
      </c>
      <c r="E748" s="19">
        <v>954762.0736</v>
      </c>
      <c r="F748" s="20">
        <f t="shared" si="11"/>
        <v>4056705.0027999999</v>
      </c>
      <c r="H748" s="21"/>
      <c r="I748" s="22"/>
    </row>
    <row r="749" spans="1:9" ht="18">
      <c r="A749" s="17">
        <v>744</v>
      </c>
      <c r="B749" s="18" t="s">
        <v>121</v>
      </c>
      <c r="C749" s="18" t="s">
        <v>870</v>
      </c>
      <c r="D749" s="19">
        <v>2855866.3467999999</v>
      </c>
      <c r="E749" s="19">
        <v>879020.96759999997</v>
      </c>
      <c r="F749" s="20">
        <f t="shared" si="11"/>
        <v>3734887.3144</v>
      </c>
      <c r="H749" s="21"/>
      <c r="I749" s="22"/>
    </row>
    <row r="750" spans="1:9" ht="18">
      <c r="A750" s="17">
        <v>745</v>
      </c>
      <c r="B750" s="18" t="s">
        <v>121</v>
      </c>
      <c r="C750" s="18" t="s">
        <v>872</v>
      </c>
      <c r="D750" s="19">
        <v>2481162.0787999998</v>
      </c>
      <c r="E750" s="19">
        <v>763688.92180000001</v>
      </c>
      <c r="F750" s="20">
        <f t="shared" si="11"/>
        <v>3244851.0005999999</v>
      </c>
      <c r="H750" s="21"/>
      <c r="I750" s="22"/>
    </row>
    <row r="751" spans="1:9" ht="18">
      <c r="A751" s="17">
        <v>746</v>
      </c>
      <c r="B751" s="18" t="s">
        <v>121</v>
      </c>
      <c r="C751" s="18" t="s">
        <v>874</v>
      </c>
      <c r="D751" s="19">
        <v>3272255.7744999998</v>
      </c>
      <c r="E751" s="19">
        <v>1007183.491</v>
      </c>
      <c r="F751" s="20">
        <f t="shared" si="11"/>
        <v>4279439.2654999997</v>
      </c>
      <c r="H751" s="21"/>
      <c r="I751" s="22"/>
    </row>
    <row r="752" spans="1:9" ht="18">
      <c r="A752" s="17">
        <v>747</v>
      </c>
      <c r="B752" s="18" t="s">
        <v>121</v>
      </c>
      <c r="C752" s="18" t="s">
        <v>876</v>
      </c>
      <c r="D752" s="19">
        <v>2307773.409</v>
      </c>
      <c r="E752" s="19">
        <v>710320.78139999998</v>
      </c>
      <c r="F752" s="20">
        <f t="shared" si="11"/>
        <v>3018094.1903999997</v>
      </c>
      <c r="H752" s="21"/>
      <c r="I752" s="22"/>
    </row>
    <row r="753" spans="1:9" ht="18">
      <c r="A753" s="17">
        <v>748</v>
      </c>
      <c r="B753" s="18" t="s">
        <v>121</v>
      </c>
      <c r="C753" s="18" t="s">
        <v>878</v>
      </c>
      <c r="D753" s="19">
        <v>2210480.0055999998</v>
      </c>
      <c r="E753" s="19">
        <v>680374.37239999999</v>
      </c>
      <c r="F753" s="20">
        <f t="shared" si="11"/>
        <v>2890854.3779999996</v>
      </c>
      <c r="H753" s="21"/>
      <c r="I753" s="22"/>
    </row>
    <row r="754" spans="1:9" ht="18">
      <c r="A754" s="17">
        <v>749</v>
      </c>
      <c r="B754" s="18" t="s">
        <v>121</v>
      </c>
      <c r="C754" s="18" t="s">
        <v>880</v>
      </c>
      <c r="D754" s="19">
        <v>2369972.6072999998</v>
      </c>
      <c r="E754" s="19">
        <v>729465.37459999998</v>
      </c>
      <c r="F754" s="20">
        <f t="shared" si="11"/>
        <v>3099437.9819</v>
      </c>
      <c r="H754" s="21"/>
      <c r="I754" s="22"/>
    </row>
    <row r="755" spans="1:9" ht="18">
      <c r="A755" s="17">
        <v>750</v>
      </c>
      <c r="B755" s="18" t="s">
        <v>121</v>
      </c>
      <c r="C755" s="18" t="s">
        <v>882</v>
      </c>
      <c r="D755" s="19">
        <v>2577625.5145999999</v>
      </c>
      <c r="E755" s="19">
        <v>793379.87100000004</v>
      </c>
      <c r="F755" s="20">
        <f t="shared" si="11"/>
        <v>3371005.3855999997</v>
      </c>
      <c r="H755" s="21"/>
      <c r="I755" s="22"/>
    </row>
    <row r="756" spans="1:9" ht="18">
      <c r="A756" s="17">
        <v>751</v>
      </c>
      <c r="B756" s="18" t="s">
        <v>121</v>
      </c>
      <c r="C756" s="18" t="s">
        <v>884</v>
      </c>
      <c r="D756" s="19">
        <v>2836383.6516</v>
      </c>
      <c r="E756" s="19">
        <v>873024.2942</v>
      </c>
      <c r="F756" s="20">
        <f t="shared" si="11"/>
        <v>3709407.9457999999</v>
      </c>
      <c r="H756" s="21"/>
      <c r="I756" s="22"/>
    </row>
    <row r="757" spans="1:9" ht="18">
      <c r="A757" s="17">
        <v>752</v>
      </c>
      <c r="B757" s="18" t="s">
        <v>121</v>
      </c>
      <c r="C757" s="18" t="s">
        <v>886</v>
      </c>
      <c r="D757" s="19">
        <v>2630717.4685</v>
      </c>
      <c r="E757" s="19">
        <v>809721.30130000005</v>
      </c>
      <c r="F757" s="20">
        <f t="shared" si="11"/>
        <v>3440438.7697999999</v>
      </c>
      <c r="H757" s="21"/>
      <c r="I757" s="22"/>
    </row>
    <row r="758" spans="1:9" ht="18">
      <c r="A758" s="17">
        <v>753</v>
      </c>
      <c r="B758" s="18" t="s">
        <v>121</v>
      </c>
      <c r="C758" s="18" t="s">
        <v>888</v>
      </c>
      <c r="D758" s="19">
        <v>2741658.4892000002</v>
      </c>
      <c r="E758" s="19">
        <v>843868.37659999996</v>
      </c>
      <c r="F758" s="20">
        <f t="shared" si="11"/>
        <v>3585526.8658000003</v>
      </c>
      <c r="H758" s="21"/>
      <c r="I758" s="22"/>
    </row>
    <row r="759" spans="1:9" ht="18">
      <c r="A759" s="17">
        <v>754</v>
      </c>
      <c r="B759" s="18" t="s">
        <v>121</v>
      </c>
      <c r="C759" s="18" t="s">
        <v>890</v>
      </c>
      <c r="D759" s="19">
        <v>2735143.3495</v>
      </c>
      <c r="E759" s="19">
        <v>841863.05020000006</v>
      </c>
      <c r="F759" s="20">
        <f t="shared" si="11"/>
        <v>3577006.3997</v>
      </c>
      <c r="H759" s="21"/>
      <c r="I759" s="22"/>
    </row>
    <row r="760" spans="1:9" ht="18">
      <c r="A760" s="17">
        <v>755</v>
      </c>
      <c r="B760" s="18" t="s">
        <v>122</v>
      </c>
      <c r="C760" s="18" t="s">
        <v>893</v>
      </c>
      <c r="D760" s="19">
        <v>2574509.5351999998</v>
      </c>
      <c r="E760" s="19">
        <v>792420.78859999997</v>
      </c>
      <c r="F760" s="20">
        <f t="shared" si="11"/>
        <v>3366930.3237999999</v>
      </c>
    </row>
    <row r="761" spans="1:9" ht="18">
      <c r="A761" s="17">
        <v>756</v>
      </c>
      <c r="B761" s="18" t="s">
        <v>122</v>
      </c>
      <c r="C761" s="18" t="s">
        <v>895</v>
      </c>
      <c r="D761" s="19">
        <v>2492768.6863000002</v>
      </c>
      <c r="E761" s="19">
        <v>767261.37589999998</v>
      </c>
      <c r="F761" s="20">
        <f t="shared" si="11"/>
        <v>3260030.0622</v>
      </c>
    </row>
    <row r="762" spans="1:9" ht="18">
      <c r="A762" s="17">
        <v>757</v>
      </c>
      <c r="B762" s="18" t="s">
        <v>122</v>
      </c>
      <c r="C762" s="18" t="s">
        <v>897</v>
      </c>
      <c r="D762" s="19">
        <v>2941875.3590000002</v>
      </c>
      <c r="E762" s="19">
        <v>905494.09900000005</v>
      </c>
      <c r="F762" s="20">
        <f t="shared" si="11"/>
        <v>3847369.4580000001</v>
      </c>
    </row>
    <row r="763" spans="1:9" ht="18">
      <c r="A763" s="17">
        <v>758</v>
      </c>
      <c r="B763" s="18" t="s">
        <v>122</v>
      </c>
      <c r="C763" s="18" t="s">
        <v>899</v>
      </c>
      <c r="D763" s="19">
        <v>3246972.1483999998</v>
      </c>
      <c r="E763" s="19">
        <v>999401.321</v>
      </c>
      <c r="F763" s="20">
        <f t="shared" si="11"/>
        <v>4246373.4693999998</v>
      </c>
    </row>
    <row r="764" spans="1:9" ht="18">
      <c r="A764" s="17">
        <v>759</v>
      </c>
      <c r="B764" s="18" t="s">
        <v>122</v>
      </c>
      <c r="C764" s="18" t="s">
        <v>901</v>
      </c>
      <c r="D764" s="19">
        <v>2826143.2196999998</v>
      </c>
      <c r="E764" s="19">
        <v>869872.34199999995</v>
      </c>
      <c r="F764" s="20">
        <f t="shared" si="11"/>
        <v>3696015.5616999995</v>
      </c>
    </row>
    <row r="765" spans="1:9" ht="18">
      <c r="A765" s="17">
        <v>760</v>
      </c>
      <c r="B765" s="18" t="s">
        <v>122</v>
      </c>
      <c r="C765" s="18" t="s">
        <v>903</v>
      </c>
      <c r="D765" s="19">
        <v>3924262.6951000001</v>
      </c>
      <c r="E765" s="19">
        <v>1207867.8665</v>
      </c>
      <c r="F765" s="20">
        <f t="shared" si="11"/>
        <v>5132130.5615999997</v>
      </c>
    </row>
    <row r="766" spans="1:9" ht="18">
      <c r="A766" s="17">
        <v>761</v>
      </c>
      <c r="B766" s="18" t="s">
        <v>122</v>
      </c>
      <c r="C766" s="18" t="s">
        <v>905</v>
      </c>
      <c r="D766" s="19">
        <v>2980307.2662</v>
      </c>
      <c r="E766" s="19">
        <v>917323.24230000004</v>
      </c>
      <c r="F766" s="20">
        <f t="shared" si="11"/>
        <v>3897630.5085</v>
      </c>
    </row>
    <row r="767" spans="1:9" ht="18">
      <c r="A767" s="17">
        <v>762</v>
      </c>
      <c r="B767" s="18" t="s">
        <v>122</v>
      </c>
      <c r="C767" s="18" t="s">
        <v>822</v>
      </c>
      <c r="D767" s="19">
        <v>2703950.1688999999</v>
      </c>
      <c r="E767" s="19">
        <v>832261.9497</v>
      </c>
      <c r="F767" s="20">
        <f t="shared" si="11"/>
        <v>3536212.1185999997</v>
      </c>
    </row>
    <row r="768" spans="1:9" ht="18">
      <c r="A768" s="17">
        <v>763</v>
      </c>
      <c r="B768" s="18" t="s">
        <v>122</v>
      </c>
      <c r="C768" s="18" t="s">
        <v>908</v>
      </c>
      <c r="D768" s="19">
        <v>2923046.5976</v>
      </c>
      <c r="E768" s="19">
        <v>899698.70310000004</v>
      </c>
      <c r="F768" s="20">
        <f t="shared" si="11"/>
        <v>3822745.3007</v>
      </c>
    </row>
    <row r="769" spans="1:6" ht="18">
      <c r="A769" s="17">
        <v>764</v>
      </c>
      <c r="B769" s="18" t="s">
        <v>122</v>
      </c>
      <c r="C769" s="18" t="s">
        <v>910</v>
      </c>
      <c r="D769" s="19">
        <v>3858183.1249000002</v>
      </c>
      <c r="E769" s="19">
        <v>1187528.9147999999</v>
      </c>
      <c r="F769" s="20">
        <f t="shared" si="11"/>
        <v>5045712.0396999996</v>
      </c>
    </row>
    <row r="770" spans="1:6" ht="18">
      <c r="A770" s="17">
        <v>765</v>
      </c>
      <c r="B770" s="18" t="s">
        <v>122</v>
      </c>
      <c r="C770" s="18" t="s">
        <v>912</v>
      </c>
      <c r="D770" s="19">
        <v>2408972.253</v>
      </c>
      <c r="E770" s="19">
        <v>741469.26489999995</v>
      </c>
      <c r="F770" s="20">
        <f t="shared" si="11"/>
        <v>3150441.5178999999</v>
      </c>
    </row>
    <row r="771" spans="1:6" ht="18">
      <c r="A771" s="17">
        <v>766</v>
      </c>
      <c r="B771" s="18" t="s">
        <v>122</v>
      </c>
      <c r="C771" s="18" t="s">
        <v>914</v>
      </c>
      <c r="D771" s="19">
        <v>2782402.7691000002</v>
      </c>
      <c r="E771" s="19">
        <v>856409.25639999995</v>
      </c>
      <c r="F771" s="20">
        <f t="shared" si="11"/>
        <v>3638812.0255</v>
      </c>
    </row>
    <row r="772" spans="1:6" ht="18">
      <c r="A772" s="17">
        <v>767</v>
      </c>
      <c r="B772" s="18" t="s">
        <v>122</v>
      </c>
      <c r="C772" s="18" t="s">
        <v>916</v>
      </c>
      <c r="D772" s="19">
        <v>2947864.2650000001</v>
      </c>
      <c r="E772" s="19">
        <v>907337.45349999995</v>
      </c>
      <c r="F772" s="20">
        <f t="shared" si="11"/>
        <v>3855201.7185</v>
      </c>
    </row>
    <row r="773" spans="1:6" ht="18">
      <c r="A773" s="17">
        <v>768</v>
      </c>
      <c r="B773" s="18" t="s">
        <v>122</v>
      </c>
      <c r="C773" s="18" t="s">
        <v>918</v>
      </c>
      <c r="D773" s="19">
        <v>3255641.8982000002</v>
      </c>
      <c r="E773" s="19">
        <v>1002069.8254</v>
      </c>
      <c r="F773" s="20">
        <f t="shared" si="11"/>
        <v>4257711.7236000001</v>
      </c>
    </row>
    <row r="774" spans="1:6" ht="18">
      <c r="A774" s="17">
        <v>769</v>
      </c>
      <c r="B774" s="18" t="s">
        <v>921</v>
      </c>
      <c r="C774" s="18" t="s">
        <v>922</v>
      </c>
      <c r="D774" s="19">
        <v>2150581.8487</v>
      </c>
      <c r="E774" s="19">
        <v>661938.02789999999</v>
      </c>
      <c r="F774" s="20">
        <f t="shared" si="11"/>
        <v>2812519.8766000001</v>
      </c>
    </row>
    <row r="775" spans="1:6" ht="36">
      <c r="A775" s="17">
        <v>770</v>
      </c>
      <c r="B775" s="18" t="s">
        <v>921</v>
      </c>
      <c r="C775" s="18" t="s">
        <v>924</v>
      </c>
      <c r="D775" s="19">
        <v>5489926.4348999998</v>
      </c>
      <c r="E775" s="19">
        <v>1689771.11</v>
      </c>
      <c r="F775" s="20">
        <f t="shared" ref="F775:F779" si="12">SUM(D775:E775)</f>
        <v>7179697.5449000001</v>
      </c>
    </row>
    <row r="776" spans="1:6" ht="18">
      <c r="A776" s="17">
        <v>771</v>
      </c>
      <c r="B776" s="18" t="s">
        <v>921</v>
      </c>
      <c r="C776" s="18" t="s">
        <v>926</v>
      </c>
      <c r="D776" s="19">
        <v>3092325.4306999999</v>
      </c>
      <c r="E776" s="19">
        <v>951801.85699999996</v>
      </c>
      <c r="F776" s="20">
        <f t="shared" si="12"/>
        <v>4044127.2876999998</v>
      </c>
    </row>
    <row r="777" spans="1:6" ht="18">
      <c r="A777" s="17">
        <v>772</v>
      </c>
      <c r="B777" s="18" t="s">
        <v>921</v>
      </c>
      <c r="C777" s="18" t="s">
        <v>928</v>
      </c>
      <c r="D777" s="19">
        <v>2650163.8909</v>
      </c>
      <c r="E777" s="19">
        <v>815706.81</v>
      </c>
      <c r="F777" s="20">
        <f t="shared" si="12"/>
        <v>3465870.7009000001</v>
      </c>
    </row>
    <row r="778" spans="1:6" ht="18">
      <c r="A778" s="17">
        <v>773</v>
      </c>
      <c r="B778" s="18" t="s">
        <v>921</v>
      </c>
      <c r="C778" s="18" t="s">
        <v>930</v>
      </c>
      <c r="D778" s="19">
        <v>2518106.3235999998</v>
      </c>
      <c r="E778" s="19">
        <v>775060.1703</v>
      </c>
      <c r="F778" s="20">
        <f t="shared" si="12"/>
        <v>3293166.4938999997</v>
      </c>
    </row>
    <row r="779" spans="1:6" ht="18">
      <c r="A779" s="17">
        <v>774</v>
      </c>
      <c r="B779" s="18" t="s">
        <v>921</v>
      </c>
      <c r="C779" s="18" t="s">
        <v>932</v>
      </c>
      <c r="D779" s="19">
        <v>2590219.7300999998</v>
      </c>
      <c r="E779" s="19">
        <v>797256.30579999997</v>
      </c>
      <c r="F779" s="20">
        <f t="shared" si="12"/>
        <v>3387476.0358999996</v>
      </c>
    </row>
    <row r="780" spans="1:6" ht="18">
      <c r="A780" s="23"/>
      <c r="B780" s="23"/>
      <c r="C780" s="23"/>
      <c r="D780" s="24">
        <f>SUM(D6:D779)</f>
        <v>2035121738.3736997</v>
      </c>
      <c r="E780" s="24">
        <f t="shared" ref="E780:F780" si="13">SUM(E6:E779)</f>
        <v>626399999.99930036</v>
      </c>
      <c r="F780" s="24">
        <f t="shared" si="13"/>
        <v>2661521738.3729997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topLeftCell="A3" workbookViewId="0">
      <selection activeCell="E39" sqref="E3:E39"/>
    </sheetView>
  </sheetViews>
  <sheetFormatPr defaultColWidth="9.109375" defaultRowHeight="13.8"/>
  <cols>
    <col min="1" max="2" width="9.109375" style="1"/>
    <col min="3" max="3" width="19.5546875" style="1" customWidth="1"/>
    <col min="4" max="4" width="22.5546875" style="1" customWidth="1"/>
    <col min="5" max="5" width="19.5546875" style="1" customWidth="1"/>
    <col min="6" max="16384" width="9.109375" style="1"/>
  </cols>
  <sheetData>
    <row r="1" spans="1:6">
      <c r="A1" s="175" t="s">
        <v>951</v>
      </c>
      <c r="B1" s="175"/>
      <c r="C1" s="175"/>
      <c r="D1" s="175"/>
      <c r="F1" s="2"/>
    </row>
    <row r="2" spans="1:6" ht="41.4">
      <c r="A2" s="3" t="s">
        <v>952</v>
      </c>
      <c r="B2" s="3" t="s">
        <v>953</v>
      </c>
      <c r="C2" s="4" t="s">
        <v>954</v>
      </c>
      <c r="D2" s="4" t="s">
        <v>955</v>
      </c>
      <c r="E2" s="5" t="s">
        <v>27</v>
      </c>
    </row>
    <row r="3" spans="1:6">
      <c r="A3" s="6">
        <v>1</v>
      </c>
      <c r="B3" s="7" t="s">
        <v>87</v>
      </c>
      <c r="C3" s="8">
        <v>42241330.984399997</v>
      </c>
      <c r="D3" s="8">
        <v>13001664.337400001</v>
      </c>
      <c r="E3" s="9">
        <f>C3+D3</f>
        <v>55242995.321799994</v>
      </c>
    </row>
    <row r="4" spans="1:6" ht="27.6">
      <c r="A4" s="6">
        <v>2</v>
      </c>
      <c r="B4" s="7" t="s">
        <v>88</v>
      </c>
      <c r="C4" s="8">
        <v>53281376.417999998</v>
      </c>
      <c r="D4" s="8">
        <v>16399733.519099999</v>
      </c>
      <c r="E4" s="9">
        <f t="shared" ref="E4:E39" si="0">C4+D4</f>
        <v>69681109.937099993</v>
      </c>
    </row>
    <row r="5" spans="1:6" ht="27.6">
      <c r="A5" s="6">
        <v>3</v>
      </c>
      <c r="B5" s="7" t="s">
        <v>89</v>
      </c>
      <c r="C5" s="8">
        <v>70967662.428100005</v>
      </c>
      <c r="D5" s="8">
        <v>21843481.3539</v>
      </c>
      <c r="E5" s="9">
        <f t="shared" si="0"/>
        <v>92811143.782000005</v>
      </c>
    </row>
    <row r="6" spans="1:6" ht="27.6">
      <c r="A6" s="6">
        <v>4</v>
      </c>
      <c r="B6" s="7" t="s">
        <v>90</v>
      </c>
      <c r="C6" s="8">
        <v>53569314.624700002</v>
      </c>
      <c r="D6" s="8">
        <v>16488359.4176</v>
      </c>
      <c r="E6" s="9">
        <f t="shared" si="0"/>
        <v>70057674.042300001</v>
      </c>
    </row>
    <row r="7" spans="1:6">
      <c r="A7" s="6">
        <v>5</v>
      </c>
      <c r="B7" s="7" t="s">
        <v>91</v>
      </c>
      <c r="C7" s="8">
        <v>60811772.798600003</v>
      </c>
      <c r="D7" s="8">
        <v>18717550.779800002</v>
      </c>
      <c r="E7" s="9">
        <f t="shared" si="0"/>
        <v>79529323.578400001</v>
      </c>
    </row>
    <row r="8" spans="1:6" ht="27.6">
      <c r="A8" s="6">
        <v>6</v>
      </c>
      <c r="B8" s="7" t="s">
        <v>92</v>
      </c>
      <c r="C8" s="8">
        <v>24752617.442699999</v>
      </c>
      <c r="D8" s="8">
        <v>7618728.2921000002</v>
      </c>
      <c r="E8" s="9">
        <f t="shared" si="0"/>
        <v>32371345.7348</v>
      </c>
    </row>
    <row r="9" spans="1:6">
      <c r="A9" s="6">
        <v>7</v>
      </c>
      <c r="B9" s="7" t="s">
        <v>93</v>
      </c>
      <c r="C9" s="8">
        <v>66172620.566</v>
      </c>
      <c r="D9" s="8">
        <v>20367592.140299998</v>
      </c>
      <c r="E9" s="9">
        <f t="shared" si="0"/>
        <v>86540212.70629999</v>
      </c>
    </row>
    <row r="10" spans="1:6">
      <c r="A10" s="6">
        <v>8</v>
      </c>
      <c r="B10" s="7" t="s">
        <v>94</v>
      </c>
      <c r="C10" s="8">
        <v>71843635.581699997</v>
      </c>
      <c r="D10" s="8">
        <v>22113101.3838</v>
      </c>
      <c r="E10" s="9">
        <f t="shared" si="0"/>
        <v>93956736.965499997</v>
      </c>
    </row>
    <row r="11" spans="1:6" ht="27.6">
      <c r="A11" s="6">
        <v>9</v>
      </c>
      <c r="B11" s="7" t="s">
        <v>95</v>
      </c>
      <c r="C11" s="8">
        <v>46315329.0792</v>
      </c>
      <c r="D11" s="8">
        <v>14255619.989700001</v>
      </c>
      <c r="E11" s="9">
        <f t="shared" si="0"/>
        <v>60570949.068900004</v>
      </c>
    </row>
    <row r="12" spans="1:6">
      <c r="A12" s="6">
        <v>10</v>
      </c>
      <c r="B12" s="7" t="s">
        <v>96</v>
      </c>
      <c r="C12" s="8">
        <v>59346451.579700001</v>
      </c>
      <c r="D12" s="8">
        <v>18266532.448100001</v>
      </c>
      <c r="E12" s="9">
        <f t="shared" si="0"/>
        <v>77612984.027799994</v>
      </c>
    </row>
    <row r="13" spans="1:6">
      <c r="A13" s="6">
        <v>11</v>
      </c>
      <c r="B13" s="7" t="s">
        <v>97</v>
      </c>
      <c r="C13" s="8">
        <v>34261095.551799998</v>
      </c>
      <c r="D13" s="8">
        <v>10545388.931299999</v>
      </c>
      <c r="E13" s="9">
        <f t="shared" si="0"/>
        <v>44806484.483099997</v>
      </c>
    </row>
    <row r="14" spans="1:6">
      <c r="A14" s="6">
        <v>12</v>
      </c>
      <c r="B14" s="7" t="s">
        <v>98</v>
      </c>
      <c r="C14" s="8">
        <v>45408068.048100002</v>
      </c>
      <c r="D14" s="8">
        <v>13976369.712400001</v>
      </c>
      <c r="E14" s="9">
        <f t="shared" si="0"/>
        <v>59384437.760499999</v>
      </c>
    </row>
    <row r="15" spans="1:6">
      <c r="A15" s="6">
        <v>13</v>
      </c>
      <c r="B15" s="7" t="s">
        <v>99</v>
      </c>
      <c r="C15" s="8">
        <v>36055652.724299997</v>
      </c>
      <c r="D15" s="8">
        <v>11097744.395400001</v>
      </c>
      <c r="E15" s="9">
        <f t="shared" si="0"/>
        <v>47153397.1197</v>
      </c>
    </row>
    <row r="16" spans="1:6">
      <c r="A16" s="6">
        <v>14</v>
      </c>
      <c r="B16" s="7" t="s">
        <v>100</v>
      </c>
      <c r="C16" s="8">
        <v>46135272.218500003</v>
      </c>
      <c r="D16" s="8">
        <v>14200199.4144</v>
      </c>
      <c r="E16" s="9">
        <f t="shared" si="0"/>
        <v>60335471.6329</v>
      </c>
    </row>
    <row r="17" spans="1:5">
      <c r="A17" s="6">
        <v>15</v>
      </c>
      <c r="B17" s="7" t="s">
        <v>101</v>
      </c>
      <c r="C17" s="8">
        <v>31611920.746199999</v>
      </c>
      <c r="D17" s="8">
        <v>9729986.5568000004</v>
      </c>
      <c r="E17" s="9">
        <f t="shared" si="0"/>
        <v>41341907.303000003</v>
      </c>
    </row>
    <row r="18" spans="1:5">
      <c r="A18" s="6">
        <v>16</v>
      </c>
      <c r="B18" s="7" t="s">
        <v>102</v>
      </c>
      <c r="C18" s="8">
        <v>61831527.478600003</v>
      </c>
      <c r="D18" s="8">
        <v>19031426.023600001</v>
      </c>
      <c r="E18" s="9">
        <f t="shared" si="0"/>
        <v>80862953.502200007</v>
      </c>
    </row>
    <row r="19" spans="1:5">
      <c r="A19" s="6">
        <v>17</v>
      </c>
      <c r="B19" s="7" t="s">
        <v>103</v>
      </c>
      <c r="C19" s="8">
        <v>64959841.251800001</v>
      </c>
      <c r="D19" s="8">
        <v>19994304.907000002</v>
      </c>
      <c r="E19" s="9">
        <f t="shared" si="0"/>
        <v>84954146.158800006</v>
      </c>
    </row>
    <row r="20" spans="1:5" ht="27.6">
      <c r="A20" s="6">
        <v>18</v>
      </c>
      <c r="B20" s="7" t="s">
        <v>104</v>
      </c>
      <c r="C20" s="8">
        <v>73053492.536899999</v>
      </c>
      <c r="D20" s="8">
        <v>22485489.1294</v>
      </c>
      <c r="E20" s="9">
        <f t="shared" si="0"/>
        <v>95538981.666299999</v>
      </c>
    </row>
    <row r="21" spans="1:5">
      <c r="A21" s="6">
        <v>19</v>
      </c>
      <c r="B21" s="7" t="s">
        <v>105</v>
      </c>
      <c r="C21" s="8">
        <v>116307421.22220001</v>
      </c>
      <c r="D21" s="8">
        <v>35798825.829000004</v>
      </c>
      <c r="E21" s="9">
        <f t="shared" si="0"/>
        <v>152106247.0512</v>
      </c>
    </row>
    <row r="22" spans="1:5" ht="27.6">
      <c r="A22" s="6">
        <v>20</v>
      </c>
      <c r="B22" s="7" t="s">
        <v>106</v>
      </c>
      <c r="C22" s="8">
        <v>88546819.495100006</v>
      </c>
      <c r="D22" s="8">
        <v>27254255.450800002</v>
      </c>
      <c r="E22" s="9">
        <f t="shared" si="0"/>
        <v>115801074.94590001</v>
      </c>
    </row>
    <row r="23" spans="1:5">
      <c r="A23" s="6">
        <v>21</v>
      </c>
      <c r="B23" s="7" t="s">
        <v>107</v>
      </c>
      <c r="C23" s="8">
        <v>55882547.640299998</v>
      </c>
      <c r="D23" s="8">
        <v>17200360.637699999</v>
      </c>
      <c r="E23" s="9">
        <f t="shared" si="0"/>
        <v>73082908.277999997</v>
      </c>
    </row>
    <row r="24" spans="1:5">
      <c r="A24" s="6">
        <v>22</v>
      </c>
      <c r="B24" s="7" t="s">
        <v>108</v>
      </c>
      <c r="C24" s="8">
        <v>57758706.299999997</v>
      </c>
      <c r="D24" s="8">
        <v>17777832.620000001</v>
      </c>
      <c r="E24" s="9">
        <f t="shared" si="0"/>
        <v>75536538.920000002</v>
      </c>
    </row>
    <row r="25" spans="1:5">
      <c r="A25" s="6">
        <v>23</v>
      </c>
      <c r="B25" s="7" t="s">
        <v>109</v>
      </c>
      <c r="C25" s="8">
        <v>40870334.638499998</v>
      </c>
      <c r="D25" s="8">
        <v>12579678.716499999</v>
      </c>
      <c r="E25" s="9">
        <f t="shared" si="0"/>
        <v>53450013.354999997</v>
      </c>
    </row>
    <row r="26" spans="1:5">
      <c r="A26" s="6">
        <v>24</v>
      </c>
      <c r="B26" s="7" t="s">
        <v>110</v>
      </c>
      <c r="C26" s="8">
        <v>69622459.263400003</v>
      </c>
      <c r="D26" s="8">
        <v>21429434.740899999</v>
      </c>
      <c r="E26" s="9">
        <f t="shared" si="0"/>
        <v>91051894.004299998</v>
      </c>
    </row>
    <row r="27" spans="1:5" ht="27.6">
      <c r="A27" s="6">
        <v>25</v>
      </c>
      <c r="B27" s="7" t="s">
        <v>111</v>
      </c>
      <c r="C27" s="8">
        <v>36463382.678400002</v>
      </c>
      <c r="D27" s="8">
        <v>11223241.577500001</v>
      </c>
      <c r="E27" s="9">
        <f t="shared" si="0"/>
        <v>47686624.255900003</v>
      </c>
    </row>
    <row r="28" spans="1:5">
      <c r="A28" s="6">
        <v>26</v>
      </c>
      <c r="B28" s="7" t="s">
        <v>112</v>
      </c>
      <c r="C28" s="8">
        <v>67490908.6567</v>
      </c>
      <c r="D28" s="8">
        <v>20773354.431600001</v>
      </c>
      <c r="E28" s="9">
        <f t="shared" si="0"/>
        <v>88264263.088300005</v>
      </c>
    </row>
    <row r="29" spans="1:5">
      <c r="A29" s="6">
        <v>27</v>
      </c>
      <c r="B29" s="7" t="s">
        <v>113</v>
      </c>
      <c r="C29" s="8">
        <v>48147770.213299997</v>
      </c>
      <c r="D29" s="8">
        <v>14819635.9427</v>
      </c>
      <c r="E29" s="9">
        <f t="shared" si="0"/>
        <v>62967406.155999996</v>
      </c>
    </row>
    <row r="30" spans="1:5">
      <c r="A30" s="6">
        <v>28</v>
      </c>
      <c r="B30" s="7" t="s">
        <v>114</v>
      </c>
      <c r="C30" s="8">
        <v>45984166.113799997</v>
      </c>
      <c r="D30" s="8">
        <v>14153689.732999999</v>
      </c>
      <c r="E30" s="9">
        <f t="shared" si="0"/>
        <v>60137855.846799999</v>
      </c>
    </row>
    <row r="31" spans="1:5">
      <c r="A31" s="6">
        <v>29</v>
      </c>
      <c r="B31" s="7" t="s">
        <v>115</v>
      </c>
      <c r="C31" s="8">
        <v>62286715.628600001</v>
      </c>
      <c r="D31" s="8">
        <v>19171530.594099998</v>
      </c>
      <c r="E31" s="9">
        <f t="shared" si="0"/>
        <v>81458246.2227</v>
      </c>
    </row>
    <row r="32" spans="1:5">
      <c r="A32" s="6">
        <v>30</v>
      </c>
      <c r="B32" s="7" t="s">
        <v>116</v>
      </c>
      <c r="C32" s="8">
        <v>78569831.886299998</v>
      </c>
      <c r="D32" s="8">
        <v>24183389.998399999</v>
      </c>
      <c r="E32" s="9">
        <f t="shared" si="0"/>
        <v>102753221.8847</v>
      </c>
    </row>
    <row r="33" spans="1:5" ht="27.6">
      <c r="A33" s="6">
        <v>31</v>
      </c>
      <c r="B33" s="7" t="s">
        <v>117</v>
      </c>
      <c r="C33" s="8">
        <v>49252757.339299999</v>
      </c>
      <c r="D33" s="8">
        <v>15159745.2947</v>
      </c>
      <c r="E33" s="9">
        <f t="shared" si="0"/>
        <v>64412502.634000003</v>
      </c>
    </row>
    <row r="34" spans="1:5">
      <c r="A34" s="6">
        <v>32</v>
      </c>
      <c r="B34" s="7" t="s">
        <v>118</v>
      </c>
      <c r="C34" s="8">
        <v>61051523.141900003</v>
      </c>
      <c r="D34" s="8">
        <v>18791344.702</v>
      </c>
      <c r="E34" s="9">
        <f t="shared" si="0"/>
        <v>79842867.843899995</v>
      </c>
    </row>
    <row r="35" spans="1:5" ht="27.6">
      <c r="A35" s="6">
        <v>33</v>
      </c>
      <c r="B35" s="7" t="s">
        <v>119</v>
      </c>
      <c r="C35" s="8">
        <v>61488333.110699996</v>
      </c>
      <c r="D35" s="8">
        <v>18925792.562600002</v>
      </c>
      <c r="E35" s="9">
        <f t="shared" si="0"/>
        <v>80414125.673299998</v>
      </c>
    </row>
    <row r="36" spans="1:5">
      <c r="A36" s="6">
        <v>34</v>
      </c>
      <c r="B36" s="7" t="s">
        <v>120</v>
      </c>
      <c r="C36" s="8">
        <v>46085711.3794</v>
      </c>
      <c r="D36" s="8">
        <v>14184944.8432</v>
      </c>
      <c r="E36" s="9">
        <f t="shared" si="0"/>
        <v>60270656.222599998</v>
      </c>
    </row>
    <row r="37" spans="1:5">
      <c r="A37" s="6">
        <v>35</v>
      </c>
      <c r="B37" s="7" t="s">
        <v>121</v>
      </c>
      <c r="C37" s="8">
        <v>46335143.961000003</v>
      </c>
      <c r="D37" s="8">
        <v>14261718.908399999</v>
      </c>
      <c r="E37" s="9">
        <f t="shared" si="0"/>
        <v>60596862.869400002</v>
      </c>
    </row>
    <row r="38" spans="1:5" ht="27.6">
      <c r="A38" s="6">
        <v>36</v>
      </c>
      <c r="B38" s="7" t="s">
        <v>122</v>
      </c>
      <c r="C38" s="8">
        <v>41866899.986599997</v>
      </c>
      <c r="D38" s="8">
        <v>12886416.403100001</v>
      </c>
      <c r="E38" s="9">
        <f t="shared" si="0"/>
        <v>54753316.389699996</v>
      </c>
    </row>
    <row r="39" spans="1:5" ht="27.6">
      <c r="A39" s="6">
        <v>37</v>
      </c>
      <c r="B39" s="7" t="s">
        <v>921</v>
      </c>
      <c r="C39" s="8">
        <v>18491323.6589</v>
      </c>
      <c r="D39" s="8">
        <v>5691534.2810000004</v>
      </c>
      <c r="E39" s="9">
        <f t="shared" si="0"/>
        <v>24182857.9399</v>
      </c>
    </row>
    <row r="40" spans="1:5">
      <c r="A40" s="176" t="s">
        <v>27</v>
      </c>
      <c r="B40" s="177"/>
      <c r="C40" s="10">
        <f>SUM(C3:C39)</f>
        <v>2035121738.3737001</v>
      </c>
      <c r="D40" s="10">
        <f t="shared" ref="D40:E40" si="1">SUM(D3:D39)</f>
        <v>626399999.99929988</v>
      </c>
      <c r="E40" s="10">
        <f t="shared" si="1"/>
        <v>2661521738.3729992</v>
      </c>
    </row>
  </sheetData>
  <mergeCells count="2">
    <mergeCell ref="A1:D1"/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MONTHENTRY</vt:lpstr>
      <vt:lpstr>Sum &amp; FG</vt:lpstr>
      <vt:lpstr>SG Details</vt:lpstr>
      <vt:lpstr>LGCs Details</vt:lpstr>
      <vt:lpstr>Sumsum</vt:lpstr>
      <vt:lpstr>States Ecology</vt:lpstr>
      <vt:lpstr>eccology individual LGCs</vt:lpstr>
      <vt:lpstr>Ecology to LGCs</vt:lpstr>
      <vt:lpstr>acctmonth</vt:lpstr>
      <vt:lpstr>previuosmonth</vt:lpstr>
      <vt:lpstr>'SG Details'!Print_Area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2023-05-05T16:07:00Z</cp:lastPrinted>
  <dcterms:created xsi:type="dcterms:W3CDTF">2003-11-12T08:54:00Z</dcterms:created>
  <dcterms:modified xsi:type="dcterms:W3CDTF">2023-08-14T14:13:48Z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0608A629DB2C43508F25DD444C0E9AD5</vt:lpwstr>
  </property>
  <property fmtid="{D5CDD505-2E9C-101B-9397-08002B2CF9AE}" pid="3" name="KSOProductBuildVer">
    <vt:lpwstr>1033-11.2.0.11536</vt:lpwstr>
  </property>
</Properties>
</file>